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80" tabRatio="944" activeTab="1"/>
  </bookViews>
  <sheets>
    <sheet name="Startlist" sheetId="1" r:id="rId1"/>
    <sheet name="jednotlivci celkem" sheetId="2" r:id="rId2"/>
    <sheet name="jednotlivci mladší" sheetId="3" r:id="rId3"/>
    <sheet name="jednotlivci starší" sheetId="4" r:id="rId4"/>
    <sheet name="Team celkem" sheetId="5" r:id="rId5"/>
    <sheet name="Team mladší" sheetId="6" r:id="rId6"/>
    <sheet name="Team starší" sheetId="7" r:id="rId7"/>
    <sheet name="1-4" sheetId="8" r:id="rId8"/>
    <sheet name="5-8" sheetId="9" r:id="rId9"/>
    <sheet name="9-12" sheetId="10" r:id="rId10"/>
    <sheet name="13-16" sheetId="11" r:id="rId11"/>
    <sheet name="17-20" sheetId="12" r:id="rId12"/>
    <sheet name="21-24" sheetId="13" r:id="rId13"/>
    <sheet name="25-28" sheetId="14" r:id="rId14"/>
    <sheet name="29-32" sheetId="15" r:id="rId15"/>
    <sheet name="33-36" sheetId="16" r:id="rId16"/>
    <sheet name="37-40" sheetId="17" r:id="rId17"/>
    <sheet name="41-44" sheetId="18" r:id="rId18"/>
    <sheet name="45-48" sheetId="19" r:id="rId19"/>
    <sheet name="101-104" sheetId="20" r:id="rId20"/>
    <sheet name="105-108" sheetId="21" r:id="rId21"/>
    <sheet name="109-112" sheetId="22" r:id="rId22"/>
    <sheet name="113-116" sheetId="23" r:id="rId23"/>
    <sheet name="117-120" sheetId="24" r:id="rId24"/>
    <sheet name="121-124" sheetId="25" r:id="rId25"/>
    <sheet name="125-128" sheetId="26" r:id="rId26"/>
    <sheet name="129-132" sheetId="27" r:id="rId27"/>
    <sheet name="133-136" sheetId="28" r:id="rId28"/>
    <sheet name="137-140" sheetId="29" r:id="rId29"/>
    <sheet name="49-52" sheetId="30" r:id="rId30"/>
    <sheet name="53-56" sheetId="31" r:id="rId31"/>
    <sheet name="141-144" sheetId="32" r:id="rId32"/>
    <sheet name="145-148" sheetId="33" r:id="rId33"/>
    <sheet name="149-152" sheetId="34" r:id="rId34"/>
    <sheet name="153-156" sheetId="35" r:id="rId35"/>
    <sheet name="parametry" sheetId="36" r:id="rId36"/>
  </sheets>
  <externalReferences>
    <externalReference r:id="rId39"/>
  </externalReferences>
  <definedNames>
    <definedName name="_xlnm.Print_Titles" localSheetId="1">'jednotlivci celkem'!$1:$2</definedName>
    <definedName name="_xlnm.Print_Titles" localSheetId="2">'jednotlivci mladší'!$1:$2</definedName>
    <definedName name="_xlnm.Print_Titles" localSheetId="3">'jednotlivci starší'!$1:$2</definedName>
    <definedName name="_xlnm.Print_Titles" localSheetId="4">'Team celkem'!$1:$2</definedName>
    <definedName name="_xlnm.Print_Titles" localSheetId="5">'Team mladší'!$1:$2</definedName>
    <definedName name="_xlnm.Print_Titles" localSheetId="6">'Team starší'!$1:$2</definedName>
    <definedName name="_xlnm.Print_Area" localSheetId="19">'101-104'!$A$1:$V$23</definedName>
    <definedName name="_xlnm.Print_Area" localSheetId="20">'105-108'!$A$1:$V$23</definedName>
    <definedName name="_xlnm.Print_Area" localSheetId="21">'109-112'!$A$1:$V$23</definedName>
    <definedName name="_xlnm.Print_Area" localSheetId="22">'113-116'!$A$1:$V$23</definedName>
    <definedName name="_xlnm.Print_Area" localSheetId="23">'117-120'!$A$1:$V$23</definedName>
    <definedName name="_xlnm.Print_Area" localSheetId="24">'121-124'!$A$1:$V$23</definedName>
    <definedName name="_xlnm.Print_Area" localSheetId="25">'125-128'!$A$1:$V$23</definedName>
    <definedName name="_xlnm.Print_Area" localSheetId="26">'129-132'!$A$1:$V$23</definedName>
    <definedName name="_xlnm.Print_Area" localSheetId="10">'13-16'!$A$1:$V$23</definedName>
    <definedName name="_xlnm.Print_Area" localSheetId="27">'133-136'!$A$1:$V$23</definedName>
    <definedName name="_xlnm.Print_Area" localSheetId="28">'137-140'!$A$1:$V$23</definedName>
    <definedName name="_xlnm.Print_Area" localSheetId="7">'1-4'!$A$1:$V$23</definedName>
    <definedName name="_xlnm.Print_Area" localSheetId="31">'141-144'!$A$1:$V$23</definedName>
    <definedName name="_xlnm.Print_Area" localSheetId="32">'145-148'!$A$1:$V$23</definedName>
    <definedName name="_xlnm.Print_Area" localSheetId="33">'149-152'!$A$1:$V$23</definedName>
    <definedName name="_xlnm.Print_Area" localSheetId="34">'153-156'!$A$1:$V$23</definedName>
    <definedName name="_xlnm.Print_Area" localSheetId="11">'17-20'!$A$1:$V$23</definedName>
    <definedName name="_xlnm.Print_Area" localSheetId="12">'21-24'!$A$1:$V$23</definedName>
    <definedName name="_xlnm.Print_Area" localSheetId="13">'25-28'!$A$1:$V$23</definedName>
    <definedName name="_xlnm.Print_Area" localSheetId="14">'29-32'!$A$1:$V$23</definedName>
    <definedName name="_xlnm.Print_Area" localSheetId="15">'33-36'!$A$1:$V$23</definedName>
    <definedName name="_xlnm.Print_Area" localSheetId="16">'37-40'!$A$1:$V$23</definedName>
    <definedName name="_xlnm.Print_Area" localSheetId="17">'41-44'!$A$1:$V$23</definedName>
    <definedName name="_xlnm.Print_Area" localSheetId="18">'45-48'!$A$1:$V$23</definedName>
    <definedName name="_xlnm.Print_Area" localSheetId="29">'49-52'!$A$1:$V$23</definedName>
    <definedName name="_xlnm.Print_Area" localSheetId="30">'53-56'!$A$1:$V$23</definedName>
    <definedName name="_xlnm.Print_Area" localSheetId="8">'5-8'!$A$1:$V$23</definedName>
    <definedName name="_xlnm.Print_Area" localSheetId="9">'9-12'!$A$1:$V$23</definedName>
    <definedName name="_xlnm.Print_Area" localSheetId="1">'jednotlivci celkem'!$A$1:$P$114</definedName>
    <definedName name="_xlnm.Print_Area" localSheetId="2">'jednotlivci mladší'!$A$1:$P$114</definedName>
    <definedName name="_xlnm.Print_Area" localSheetId="3">'jednotlivci starší'!$A$1:$P$114</definedName>
    <definedName name="_xlnm.Print_Area" localSheetId="35">'parametry'!$A$1:$G$38</definedName>
    <definedName name="_xlnm.Print_Area" localSheetId="0">'Startlist'!$A$1:$H$114</definedName>
    <definedName name="_xlnm.Print_Area" localSheetId="4">'Team celkem'!$A$1:$O$117</definedName>
    <definedName name="_xlnm.Print_Area" localSheetId="5">'Team mladší'!$A$1:$N$118</definedName>
    <definedName name="_xlnm.Print_Area" localSheetId="6">'Team starší'!$A$1:$O$117</definedName>
  </definedNames>
  <calcPr fullCalcOnLoad="1"/>
</workbook>
</file>

<file path=xl/comments1.xml><?xml version="1.0" encoding="utf-8"?>
<comments xmlns="http://schemas.openxmlformats.org/spreadsheetml/2006/main">
  <authors>
    <author>BejcekI</author>
  </authors>
  <commentList>
    <comment ref="H2" authorId="0">
      <text>
        <r>
          <rPr>
            <b/>
            <sz val="8"/>
            <rFont val="Tahoma"/>
            <family val="2"/>
          </rPr>
          <t xml:space="preserve">chlapec - c
dívka - d
</t>
        </r>
      </text>
    </comment>
  </commentList>
</comments>
</file>

<file path=xl/sharedStrings.xml><?xml version="1.0" encoding="utf-8"?>
<sst xmlns="http://schemas.openxmlformats.org/spreadsheetml/2006/main" count="420" uniqueCount="173">
  <si>
    <t xml:space="preserve"> </t>
  </si>
  <si>
    <t>Summa</t>
  </si>
  <si>
    <t>Sex</t>
  </si>
  <si>
    <t>škola</t>
  </si>
  <si>
    <t>vedoucí</t>
  </si>
  <si>
    <t>St.č.</t>
  </si>
  <si>
    <t>Příjmení a jméno</t>
  </si>
  <si>
    <t>PSP</t>
  </si>
  <si>
    <t>PP</t>
  </si>
  <si>
    <t>DDH  PČR</t>
  </si>
  <si>
    <t xml:space="preserve">DDH </t>
  </si>
  <si>
    <t>DDH celk.</t>
  </si>
  <si>
    <t>JZ 1</t>
  </si>
  <si>
    <t>JZ celk.</t>
  </si>
  <si>
    <t>hl.rozh.</t>
  </si>
  <si>
    <t>body</t>
  </si>
  <si>
    <t>Pořadí</t>
  </si>
  <si>
    <t>Výsledky</t>
  </si>
  <si>
    <t>Body</t>
  </si>
  <si>
    <t>body jednotlivci</t>
  </si>
  <si>
    <t>body team</t>
  </si>
  <si>
    <t>kat.</t>
  </si>
  <si>
    <t>SEX</t>
  </si>
  <si>
    <t>Nastavení parametrů pro soutěž</t>
  </si>
  <si>
    <t>disciplína</t>
  </si>
  <si>
    <t>počet prvků</t>
  </si>
  <si>
    <t>max.bodů</t>
  </si>
  <si>
    <t>body za nesplnění úkolu</t>
  </si>
  <si>
    <t>První pomoc</t>
  </si>
  <si>
    <t>DDH</t>
  </si>
  <si>
    <t>průjezd</t>
  </si>
  <si>
    <t>PČR</t>
  </si>
  <si>
    <t>Jízda zručnosti 1</t>
  </si>
  <si>
    <t>I</t>
  </si>
  <si>
    <t>II</t>
  </si>
  <si>
    <t>město</t>
  </si>
  <si>
    <t>109-112</t>
  </si>
  <si>
    <t>DDH  přest</t>
  </si>
  <si>
    <t>c</t>
  </si>
  <si>
    <t>Práce s mapou</t>
  </si>
  <si>
    <t>Drastichová</t>
  </si>
  <si>
    <t>Vocílka</t>
  </si>
  <si>
    <t>Janoušek</t>
  </si>
  <si>
    <t>d</t>
  </si>
  <si>
    <t>Janků</t>
  </si>
  <si>
    <t xml:space="preserve">JZ </t>
  </si>
  <si>
    <t>mapa</t>
  </si>
  <si>
    <t>Soběslav</t>
  </si>
  <si>
    <t>ZŠ Soběslav, Tř. E. Beneše</t>
  </si>
  <si>
    <t>Lenka Kubešová</t>
  </si>
  <si>
    <t>Benáková Vendula</t>
  </si>
  <si>
    <t>Bílá Kateřina</t>
  </si>
  <si>
    <t>Doucha Marek</t>
  </si>
  <si>
    <t>Švadlena Michael</t>
  </si>
  <si>
    <t>Šťastná Amálie</t>
  </si>
  <si>
    <t>Srncová Zuzana</t>
  </si>
  <si>
    <t>Brt Jiří</t>
  </si>
  <si>
    <t>Soukup Jan</t>
  </si>
  <si>
    <t>Okresní kolo "Dopravní soutěže mladých cyklistů" Tábor 13. května 2014</t>
  </si>
  <si>
    <t>Okresní kolo "Dopravní soutěže mladých cyklistů" Tábor 2014</t>
  </si>
  <si>
    <t>Teamy mladší - okresní kolo "Dopravní soutěže mladých cyklistů" Tábor 2014</t>
  </si>
  <si>
    <t>Teamy starší - okresní kolo "Dopravní soutěže mladých cyklistů" Tábor 2014</t>
  </si>
  <si>
    <t>ZŠ a MŠ Jistebnice</t>
  </si>
  <si>
    <t>Jistebnice</t>
  </si>
  <si>
    <t>Marcela Šmejkalová</t>
  </si>
  <si>
    <t>Nikola Benediktová</t>
  </si>
  <si>
    <t>Dominika Hroncová</t>
  </si>
  <si>
    <t>Tomáš Ruber</t>
  </si>
  <si>
    <t>Jan Dvořák</t>
  </si>
  <si>
    <t>Pavlína Kubů</t>
  </si>
  <si>
    <t>Kristýna Nováková</t>
  </si>
  <si>
    <t>Kamil Červenka</t>
  </si>
  <si>
    <t>František Gadžinovský</t>
  </si>
  <si>
    <t>ZŠ Soběslav, Komenského</t>
  </si>
  <si>
    <t>Romana Bláhová</t>
  </si>
  <si>
    <t>Kateřina Havrlantová</t>
  </si>
  <si>
    <t>Tomáš Bauer</t>
  </si>
  <si>
    <t>Václav Petráň</t>
  </si>
  <si>
    <t>Michaela Šenová</t>
  </si>
  <si>
    <t>Andrea Píchová</t>
  </si>
  <si>
    <t>Jakub Arnošt</t>
  </si>
  <si>
    <t>Lukáš Menhart</t>
  </si>
  <si>
    <t>Táborské soukromé gymnázium</t>
  </si>
  <si>
    <t>Tábor</t>
  </si>
  <si>
    <t>Zdeněk Novák</t>
  </si>
  <si>
    <t>Klára Nacházelová</t>
  </si>
  <si>
    <t>Tereza Pochylá</t>
  </si>
  <si>
    <t>Ondřej Povhylý</t>
  </si>
  <si>
    <t>Šimon Kropík</t>
  </si>
  <si>
    <t>ZŠ Chýnov</t>
  </si>
  <si>
    <t>Chýnov</t>
  </si>
  <si>
    <t>Šárka Markvartová</t>
  </si>
  <si>
    <t>Julie Farová</t>
  </si>
  <si>
    <t>Monika Blažková</t>
  </si>
  <si>
    <t>Libor Kuchař</t>
  </si>
  <si>
    <t>Aleš Stoklasa</t>
  </si>
  <si>
    <t>Michaela Farová</t>
  </si>
  <si>
    <t>Pavlína Macková</t>
  </si>
  <si>
    <t>Adam Zadražil</t>
  </si>
  <si>
    <t>CZŠ Orbis Pictus, Tábor</t>
  </si>
  <si>
    <t>Lucie Pohanová</t>
  </si>
  <si>
    <t>Magdalena Volfová</t>
  </si>
  <si>
    <t>Zaira Tuháčková</t>
  </si>
  <si>
    <t>Tomáš Chmátal</t>
  </si>
  <si>
    <t>Šimon Koukal</t>
  </si>
  <si>
    <t>ZŠ Veselí nad Lužnicí, ČS armády</t>
  </si>
  <si>
    <t>Veselí nad Lužnicí</t>
  </si>
  <si>
    <t>Marie Chroustová</t>
  </si>
  <si>
    <t>Lucie Čermáková</t>
  </si>
  <si>
    <t>Adéla Nosková</t>
  </si>
  <si>
    <t>Jan Sedláček</t>
  </si>
  <si>
    <t>David Zeman</t>
  </si>
  <si>
    <t>Karolína Březinová</t>
  </si>
  <si>
    <t>Eliška Krejčí</t>
  </si>
  <si>
    <t>Jiří Sobotka</t>
  </si>
  <si>
    <t>Jakub Šaroch</t>
  </si>
  <si>
    <t>ZŠ Libušina, Bechyně</t>
  </si>
  <si>
    <t>Bechyně</t>
  </si>
  <si>
    <t>Božena Kabíčková</t>
  </si>
  <si>
    <t>Kateřina Valešová</t>
  </si>
  <si>
    <t>Kateřina Habrová</t>
  </si>
  <si>
    <t>Václav Maštera</t>
  </si>
  <si>
    <t>Jiří Němec</t>
  </si>
  <si>
    <t>ZŠ a MŠ 9. května, Sezimovo Ústí</t>
  </si>
  <si>
    <t>Sezimovo Ústí</t>
  </si>
  <si>
    <t>Pavla Lenzová</t>
  </si>
  <si>
    <t>Monika Tajtlová</t>
  </si>
  <si>
    <t>Belada Tomáš</t>
  </si>
  <si>
    <t>Kostlán Robert</t>
  </si>
  <si>
    <t>Šímová Tereza</t>
  </si>
  <si>
    <t>Kratošková Anna</t>
  </si>
  <si>
    <t>Rychlý Ondřej</t>
  </si>
  <si>
    <t>Vocílka Radek</t>
  </si>
  <si>
    <t>ZŠ a MŠ Ratibořské Hory</t>
  </si>
  <si>
    <t>Ratibořské Hory</t>
  </si>
  <si>
    <t>Petra Čekalová</t>
  </si>
  <si>
    <t>Barbora Vaňková</t>
  </si>
  <si>
    <t>Natálie Lojdová</t>
  </si>
  <si>
    <t>Marek Smetana</t>
  </si>
  <si>
    <t>Dominik Hodný</t>
  </si>
  <si>
    <t>ZŠ a MŠ Mikuláše z Husi, Tábor</t>
  </si>
  <si>
    <t>Petr Pavliš</t>
  </si>
  <si>
    <t>Albína Novotná</t>
  </si>
  <si>
    <t>Antonín Cába</t>
  </si>
  <si>
    <t>Jakub Ťoupalík</t>
  </si>
  <si>
    <t>Daniela Černá</t>
  </si>
  <si>
    <t>ZŠ a MŠ Tučapy</t>
  </si>
  <si>
    <t>Tučapy</t>
  </si>
  <si>
    <t>Simona Pilařová</t>
  </si>
  <si>
    <t>Eliška Bubníková</t>
  </si>
  <si>
    <t>Tereza Kopecká</t>
  </si>
  <si>
    <t>Jakub Koblasa</t>
  </si>
  <si>
    <t>Vojtěch Láska</t>
  </si>
  <si>
    <t>Petra Melejnková</t>
  </si>
  <si>
    <t>Nikola Kozlová</t>
  </si>
  <si>
    <t>Theodorus Petrů</t>
  </si>
  <si>
    <t>David Musil</t>
  </si>
  <si>
    <t>Choustník</t>
  </si>
  <si>
    <t>ZŠ a MŠ Choustník</t>
  </si>
  <si>
    <t>Dana Punčochářová</t>
  </si>
  <si>
    <t>Jana Dubová</t>
  </si>
  <si>
    <t>Tereza Štěpánová</t>
  </si>
  <si>
    <t>Štěpán Aulík</t>
  </si>
  <si>
    <t>Štěpán Vácha</t>
  </si>
  <si>
    <t>Veronika Aulíková</t>
  </si>
  <si>
    <t>Martin Kůrka</t>
  </si>
  <si>
    <t>Jan Reisner</t>
  </si>
  <si>
    <t>Tereza Loudínová</t>
  </si>
  <si>
    <t>Pecherová Andrea</t>
  </si>
  <si>
    <t>Aneta Kroužková</t>
  </si>
  <si>
    <t>Petra Ondríková</t>
  </si>
  <si>
    <t>Štěpán Tuchyňa</t>
  </si>
  <si>
    <t>Martin Jahoda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</si>
</sst>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2"/>
      <color indexed="12"/>
      <name val="Arial CE"/>
      <family val="2"/>
    </font>
    <font>
      <b/>
      <sz val="12"/>
      <name val="Arial CE"/>
      <family val="2"/>
    </font>
    <font>
      <b/>
      <sz val="14"/>
      <color indexed="12"/>
      <name val="Arial CE"/>
      <family val="2"/>
    </font>
    <font>
      <b/>
      <sz val="14"/>
      <color indexed="61"/>
      <name val="Arial CE"/>
      <family val="2"/>
    </font>
    <font>
      <b/>
      <sz val="12"/>
      <color indexed="6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b/>
      <sz val="16"/>
      <color indexed="9"/>
      <name val="Arial CE"/>
      <family val="2"/>
    </font>
    <font>
      <b/>
      <sz val="16"/>
      <color indexed="39"/>
      <name val="Arial CE"/>
      <family val="2"/>
    </font>
    <font>
      <b/>
      <sz val="11"/>
      <name val="Arial CE"/>
      <family val="0"/>
    </font>
    <font>
      <b/>
      <sz val="11"/>
      <color indexed="10"/>
      <name val="Arial CE"/>
      <family val="0"/>
    </font>
    <font>
      <b/>
      <sz val="16"/>
      <color indexed="17"/>
      <name val="Arial CE"/>
      <family val="2"/>
    </font>
    <font>
      <b/>
      <sz val="18"/>
      <color indexed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6"/>
      <color indexed="10"/>
      <name val="Arial CE"/>
      <family val="2"/>
    </font>
    <font>
      <b/>
      <sz val="14"/>
      <name val="Arial CE"/>
      <family val="2"/>
    </font>
    <font>
      <b/>
      <i/>
      <sz val="10"/>
      <color indexed="9"/>
      <name val="Batang"/>
      <family val="1"/>
    </font>
    <font>
      <b/>
      <sz val="16"/>
      <color indexed="62"/>
      <name val="Arial CE"/>
      <family val="2"/>
    </font>
    <font>
      <sz val="14"/>
      <color indexed="10"/>
      <name val="Arial CE"/>
      <family val="2"/>
    </font>
    <font>
      <sz val="9"/>
      <name val="Arial CE"/>
      <family val="0"/>
    </font>
    <font>
      <sz val="10"/>
      <name val="MS Mincho"/>
      <family val="3"/>
    </font>
    <font>
      <sz val="12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10"/>
      <color indexed="12"/>
      <name val="Arial CE"/>
      <family val="2"/>
    </font>
    <font>
      <sz val="10"/>
      <color indexed="23"/>
      <name val="Arial CE"/>
      <family val="0"/>
    </font>
    <font>
      <b/>
      <sz val="10"/>
      <color indexed="23"/>
      <name val="Arial CE"/>
      <family val="0"/>
    </font>
    <font>
      <b/>
      <sz val="8"/>
      <name val="Tahoma"/>
      <family val="2"/>
    </font>
    <font>
      <b/>
      <i/>
      <sz val="16"/>
      <color indexed="12"/>
      <name val="Arial"/>
      <family val="2"/>
    </font>
    <font>
      <b/>
      <i/>
      <sz val="14"/>
      <color indexed="53"/>
      <name val="Arial"/>
      <family val="2"/>
    </font>
    <font>
      <b/>
      <i/>
      <sz val="14"/>
      <color indexed="9"/>
      <name val="Batang"/>
      <family val="1"/>
    </font>
    <font>
      <b/>
      <i/>
      <sz val="11"/>
      <color indexed="9"/>
      <name val="Batang"/>
      <family val="1"/>
    </font>
    <font>
      <sz val="12"/>
      <name val="Times New Roman"/>
      <family val="1"/>
    </font>
    <font>
      <b/>
      <i/>
      <sz val="14"/>
      <color indexed="13"/>
      <name val="Batang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 CE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thin"/>
      <bottom/>
    </border>
    <border>
      <left/>
      <right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double"/>
      <right/>
      <top style="thin"/>
      <bottom style="thin"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 style="medium"/>
    </border>
    <border>
      <left style="thin"/>
      <right/>
      <top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double"/>
    </border>
    <border>
      <left/>
      <right/>
      <top style="thin"/>
      <bottom style="double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 applyProtection="1">
      <alignment horizontal="center" vertical="center" shrinkToFit="1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vertical="center" shrinkToFi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vertical="center" shrinkToFi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vertical="center" shrinkToFit="1"/>
      <protection hidden="1"/>
    </xf>
    <xf numFmtId="0" fontId="11" fillId="0" borderId="23" xfId="0" applyFont="1" applyBorder="1" applyAlignment="1" applyProtection="1">
      <alignment horizontal="right" vertical="center" shrinkToFit="1"/>
      <protection locked="0"/>
    </xf>
    <xf numFmtId="0" fontId="11" fillId="0" borderId="24" xfId="0" applyFont="1" applyBorder="1" applyAlignment="1" applyProtection="1">
      <alignment horizontal="right" vertical="center" shrinkToFit="1"/>
      <protection locked="0"/>
    </xf>
    <xf numFmtId="0" fontId="11" fillId="0" borderId="25" xfId="0" applyFont="1" applyBorder="1" applyAlignment="1" applyProtection="1">
      <alignment horizontal="right" vertical="center" shrinkToFit="1"/>
      <protection locked="0"/>
    </xf>
    <xf numFmtId="0" fontId="8" fillId="0" borderId="26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3" fillId="35" borderId="29" xfId="0" applyFont="1" applyFill="1" applyBorder="1" applyAlignment="1" applyProtection="1">
      <alignment horizontal="center" vertical="center" textRotation="90"/>
      <protection hidden="1"/>
    </xf>
    <xf numFmtId="0" fontId="16" fillId="36" borderId="30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2" fillId="0" borderId="27" xfId="0" applyFont="1" applyBorder="1" applyAlignment="1" applyProtection="1">
      <alignment horizontal="center" vertical="center" textRotation="90" wrapText="1" shrinkToFi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 wrapText="1" shrinkToFit="1"/>
      <protection hidden="1"/>
    </xf>
    <xf numFmtId="0" fontId="3" fillId="0" borderId="35" xfId="0" applyFont="1" applyBorder="1" applyAlignment="1" applyProtection="1">
      <alignment horizontal="center" vertical="center" wrapText="1" shrinkToFi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1" fontId="20" fillId="33" borderId="37" xfId="0" applyNumberFormat="1" applyFont="1" applyFill="1" applyBorder="1" applyAlignment="1">
      <alignment horizontal="center" vertical="center"/>
    </xf>
    <xf numFmtId="1" fontId="20" fillId="33" borderId="38" xfId="0" applyNumberFormat="1" applyFont="1" applyFill="1" applyBorder="1" applyAlignment="1">
      <alignment horizontal="center" vertical="center"/>
    </xf>
    <xf numFmtId="0" fontId="16" fillId="33" borderId="39" xfId="0" applyFont="1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horizontal="center" vertical="center" wrapText="1" shrinkToFit="1"/>
      <protection hidden="1"/>
    </xf>
    <xf numFmtId="0" fontId="0" fillId="33" borderId="39" xfId="0" applyFill="1" applyBorder="1" applyAlignment="1" applyProtection="1">
      <alignment horizontal="left" vertical="center"/>
      <protection hidden="1"/>
    </xf>
    <xf numFmtId="0" fontId="16" fillId="33" borderId="40" xfId="0" applyFont="1" applyFill="1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 wrapText="1" shrinkToFit="1"/>
      <protection hidden="1"/>
    </xf>
    <xf numFmtId="0" fontId="0" fillId="33" borderId="40" xfId="0" applyFill="1" applyBorder="1" applyAlignment="1" applyProtection="1">
      <alignment horizontal="left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 wrapText="1" shrinkToFit="1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23" fillId="0" borderId="0" xfId="0" applyFont="1" applyAlignment="1">
      <alignment/>
    </xf>
    <xf numFmtId="0" fontId="26" fillId="33" borderId="0" xfId="0" applyFont="1" applyFill="1" applyBorder="1" applyAlignment="1" applyProtection="1">
      <alignment horizontal="center" vertical="center"/>
      <protection hidden="1"/>
    </xf>
    <xf numFmtId="22" fontId="15" fillId="0" borderId="0" xfId="0" applyNumberFormat="1" applyFont="1" applyBorder="1" applyAlignment="1" applyProtection="1">
      <alignment horizontal="center" vertical="center" wrapText="1" shrinkToFit="1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1" fontId="7" fillId="37" borderId="30" xfId="0" applyNumberFormat="1" applyFont="1" applyFill="1" applyBorder="1" applyAlignment="1" applyProtection="1">
      <alignment horizontal="center" vertical="center" shrinkToFit="1"/>
      <protection hidden="1"/>
    </xf>
    <xf numFmtId="1" fontId="7" fillId="37" borderId="41" xfId="0" applyNumberFormat="1" applyFont="1" applyFill="1" applyBorder="1" applyAlignment="1" applyProtection="1">
      <alignment horizontal="center" vertical="center" shrinkToFit="1"/>
      <protection hidden="1"/>
    </xf>
    <xf numFmtId="1" fontId="7" fillId="33" borderId="39" xfId="0" applyNumberFormat="1" applyFont="1" applyFill="1" applyBorder="1" applyAlignment="1" applyProtection="1">
      <alignment horizontal="center" vertical="center" shrinkToFit="1"/>
      <protection hidden="1"/>
    </xf>
    <xf numFmtId="1" fontId="7" fillId="33" borderId="0" xfId="0" applyNumberFormat="1" applyFont="1" applyFill="1" applyBorder="1" applyAlignment="1" applyProtection="1">
      <alignment horizontal="center" vertical="center" shrinkToFit="1"/>
      <protection hidden="1"/>
    </xf>
    <xf numFmtId="1" fontId="7" fillId="33" borderId="4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1" fontId="7" fillId="37" borderId="42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30" xfId="0" applyFont="1" applyFill="1" applyBorder="1" applyAlignment="1" applyProtection="1">
      <alignment horizontal="center" vertical="center" shrinkToFit="1"/>
      <protection hidden="1"/>
    </xf>
    <xf numFmtId="0" fontId="12" fillId="0" borderId="43" xfId="0" applyFont="1" applyBorder="1" applyAlignment="1" applyProtection="1">
      <alignment horizontal="center" vertical="center" shrinkToFit="1"/>
      <protection hidden="1"/>
    </xf>
    <xf numFmtId="0" fontId="12" fillId="0" borderId="44" xfId="0" applyFont="1" applyBorder="1" applyAlignment="1" applyProtection="1">
      <alignment horizontal="center" vertical="center" shrinkToFit="1"/>
      <protection hidden="1"/>
    </xf>
    <xf numFmtId="0" fontId="12" fillId="0" borderId="45" xfId="0" applyFont="1" applyBorder="1" applyAlignment="1" applyProtection="1">
      <alignment horizontal="center" vertical="center" shrinkToFit="1"/>
      <protection hidden="1"/>
    </xf>
    <xf numFmtId="0" fontId="16" fillId="36" borderId="46" xfId="0" applyFont="1" applyFill="1" applyBorder="1" applyAlignment="1" applyProtection="1">
      <alignment horizontal="center" vertical="center" shrinkToFit="1"/>
      <protection hidden="1"/>
    </xf>
    <xf numFmtId="0" fontId="16" fillId="36" borderId="46" xfId="0" applyFont="1" applyFill="1" applyBorder="1" applyAlignment="1" applyProtection="1">
      <alignment horizontal="center" vertical="center"/>
      <protection hidden="1"/>
    </xf>
    <xf numFmtId="0" fontId="0" fillId="37" borderId="47" xfId="0" applyFill="1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1" fontId="7" fillId="37" borderId="20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48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horizontal="center"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11" fillId="0" borderId="23" xfId="0" applyFont="1" applyBorder="1" applyAlignment="1" applyProtection="1">
      <alignment horizontal="right" vertical="center" shrinkToFit="1"/>
      <protection hidden="1"/>
    </xf>
    <xf numFmtId="0" fontId="11" fillId="0" borderId="24" xfId="0" applyFont="1" applyBorder="1" applyAlignment="1" applyProtection="1">
      <alignment horizontal="right" vertical="center" shrinkToFit="1"/>
      <protection hidden="1"/>
    </xf>
    <xf numFmtId="0" fontId="11" fillId="0" borderId="25" xfId="0" applyFont="1" applyBorder="1" applyAlignment="1" applyProtection="1">
      <alignment horizontal="right" vertical="center" shrinkToFit="1"/>
      <protection hidden="1"/>
    </xf>
    <xf numFmtId="0" fontId="28" fillId="0" borderId="0" xfId="0" applyFont="1" applyAlignment="1">
      <alignment/>
    </xf>
    <xf numFmtId="0" fontId="28" fillId="0" borderId="0" xfId="0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13" fillId="35" borderId="54" xfId="0" applyFont="1" applyFill="1" applyBorder="1" applyAlignment="1" applyProtection="1">
      <alignment horizontal="center" vertical="center" textRotation="90"/>
      <protection hidden="1"/>
    </xf>
    <xf numFmtId="0" fontId="0" fillId="37" borderId="54" xfId="0" applyFill="1" applyBorder="1" applyAlignment="1" applyProtection="1">
      <alignment horizontal="center" vertical="center" textRotation="90"/>
      <protection hidden="1"/>
    </xf>
    <xf numFmtId="0" fontId="16" fillId="38" borderId="55" xfId="0" applyFont="1" applyFill="1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27" fillId="0" borderId="18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22" fillId="0" borderId="58" xfId="0" applyFont="1" applyBorder="1" applyAlignment="1" applyProtection="1">
      <alignment horizontal="center" vertical="center" textRotation="90" wrapText="1" shrinkToFit="1"/>
      <protection hidden="1"/>
    </xf>
    <xf numFmtId="0" fontId="22" fillId="0" borderId="59" xfId="0" applyFont="1" applyBorder="1" applyAlignment="1" applyProtection="1">
      <alignment horizontal="center" vertical="center" textRotation="90" wrapText="1" shrinkToFit="1"/>
      <protection hidden="1"/>
    </xf>
    <xf numFmtId="0" fontId="16" fillId="38" borderId="60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27" fillId="0" borderId="61" xfId="0" applyFont="1" applyBorder="1" applyAlignment="1" applyProtection="1">
      <alignment horizontal="center" vertical="center"/>
      <protection hidden="1"/>
    </xf>
    <xf numFmtId="0" fontId="17" fillId="33" borderId="0" xfId="0" applyFont="1" applyFill="1" applyAlignment="1">
      <alignment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62" xfId="0" applyBorder="1" applyAlignment="1" applyProtection="1">
      <alignment horizontal="center" vertical="center"/>
      <protection hidden="1" locked="0"/>
    </xf>
    <xf numFmtId="0" fontId="0" fillId="0" borderId="63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66" xfId="0" applyBorder="1" applyAlignment="1" applyProtection="1">
      <alignment horizontal="center" vertical="center"/>
      <protection hidden="1" locked="0"/>
    </xf>
    <xf numFmtId="0" fontId="0" fillId="0" borderId="67" xfId="0" applyBorder="1" applyAlignment="1" applyProtection="1">
      <alignment horizontal="center" vertical="center"/>
      <protection hidden="1" locked="0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0" fillId="0" borderId="71" xfId="0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vertical="center"/>
      <protection hidden="1"/>
    </xf>
    <xf numFmtId="0" fontId="0" fillId="33" borderId="39" xfId="0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/>
      <protection hidden="1"/>
    </xf>
    <xf numFmtId="14" fontId="26" fillId="33" borderId="0" xfId="0" applyNumberFormat="1" applyFont="1" applyFill="1" applyBorder="1" applyAlignment="1" applyProtection="1">
      <alignment vertical="center" wrapText="1" shrinkToFit="1"/>
      <protection hidden="1"/>
    </xf>
    <xf numFmtId="22" fontId="26" fillId="33" borderId="0" xfId="0" applyNumberFormat="1" applyFont="1" applyFill="1" applyBorder="1" applyAlignment="1" applyProtection="1">
      <alignment vertical="center" wrapText="1" shrinkToFit="1"/>
      <protection hidden="1"/>
    </xf>
    <xf numFmtId="0" fontId="25" fillId="0" borderId="0" xfId="0" applyFont="1" applyAlignment="1" applyProtection="1">
      <alignment/>
      <protection hidden="1"/>
    </xf>
    <xf numFmtId="0" fontId="0" fillId="0" borderId="0" xfId="0" applyAlignment="1">
      <alignment horizontal="left"/>
    </xf>
    <xf numFmtId="0" fontId="18" fillId="0" borderId="0" xfId="0" applyFont="1" applyBorder="1" applyAlignment="1" applyProtection="1">
      <alignment horizontal="left" vertical="center"/>
      <protection hidden="1"/>
    </xf>
    <xf numFmtId="14" fontId="26" fillId="33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Alignment="1" applyProtection="1">
      <alignment horizontal="left"/>
      <protection hidden="1"/>
    </xf>
    <xf numFmtId="0" fontId="16" fillId="38" borderId="42" xfId="0" applyFont="1" applyFill="1" applyBorder="1" applyAlignment="1" applyProtection="1">
      <alignment horizontal="center" vertical="center" shrinkToFit="1"/>
      <protection hidden="1"/>
    </xf>
    <xf numFmtId="0" fontId="0" fillId="0" borderId="72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27" fillId="0" borderId="51" xfId="0" applyFont="1" applyBorder="1" applyAlignment="1" applyProtection="1">
      <alignment horizontal="center" vertical="center"/>
      <protection hidden="1"/>
    </xf>
    <xf numFmtId="0" fontId="27" fillId="0" borderId="74" xfId="0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22" fillId="0" borderId="76" xfId="0" applyFont="1" applyBorder="1" applyAlignment="1" applyProtection="1">
      <alignment horizontal="center" vertical="center" textRotation="90" wrapText="1" shrinkToFit="1"/>
      <protection hidden="1"/>
    </xf>
    <xf numFmtId="0" fontId="22" fillId="0" borderId="77" xfId="0" applyFont="1" applyBorder="1" applyAlignment="1" applyProtection="1">
      <alignment horizontal="center" vertical="center" textRotation="90" wrapText="1" shrinkToFit="1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 textRotation="90" wrapText="1" shrinkToFit="1"/>
      <protection hidden="1"/>
    </xf>
    <xf numFmtId="0" fontId="22" fillId="0" borderId="79" xfId="0" applyFont="1" applyBorder="1" applyAlignment="1" applyProtection="1">
      <alignment horizontal="center" vertical="center" textRotation="90" wrapText="1" shrinkToFit="1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0" fontId="11" fillId="0" borderId="43" xfId="0" applyFont="1" applyBorder="1" applyAlignment="1" applyProtection="1">
      <alignment horizontal="right" vertical="center" shrinkToFit="1"/>
      <protection locked="0"/>
    </xf>
    <xf numFmtId="0" fontId="11" fillId="0" borderId="44" xfId="0" applyFont="1" applyBorder="1" applyAlignment="1" applyProtection="1">
      <alignment horizontal="right" vertical="center" shrinkToFit="1"/>
      <protection locked="0"/>
    </xf>
    <xf numFmtId="0" fontId="11" fillId="0" borderId="45" xfId="0" applyFont="1" applyBorder="1" applyAlignment="1" applyProtection="1">
      <alignment horizontal="right" vertical="center" shrinkToFit="1"/>
      <protection locked="0"/>
    </xf>
    <xf numFmtId="0" fontId="12" fillId="0" borderId="68" xfId="0" applyFont="1" applyBorder="1" applyAlignment="1" applyProtection="1">
      <alignment horizontal="center" vertical="center" shrinkToFit="1"/>
      <protection hidden="1"/>
    </xf>
    <xf numFmtId="0" fontId="11" fillId="0" borderId="19" xfId="0" applyFont="1" applyBorder="1" applyAlignment="1" applyProtection="1">
      <alignment horizontal="right" vertical="center" shrinkToFit="1"/>
      <protection hidden="1"/>
    </xf>
    <xf numFmtId="0" fontId="12" fillId="0" borderId="69" xfId="0" applyFont="1" applyBorder="1" applyAlignment="1" applyProtection="1">
      <alignment horizontal="center" vertical="center" shrinkToFit="1"/>
      <protection hidden="1"/>
    </xf>
    <xf numFmtId="0" fontId="12" fillId="0" borderId="71" xfId="0" applyFont="1" applyBorder="1" applyAlignment="1" applyProtection="1">
      <alignment horizontal="center" vertical="center" shrinkToFit="1"/>
      <protection hidden="1"/>
    </xf>
    <xf numFmtId="0" fontId="72" fillId="0" borderId="56" xfId="0" applyFont="1" applyBorder="1" applyAlignment="1" applyProtection="1">
      <alignment horizontal="center" vertical="center"/>
      <protection hidden="1"/>
    </xf>
    <xf numFmtId="0" fontId="72" fillId="0" borderId="18" xfId="0" applyFont="1" applyBorder="1" applyAlignment="1" applyProtection="1">
      <alignment horizontal="center" vertical="center"/>
      <protection hidden="1"/>
    </xf>
    <xf numFmtId="0" fontId="72" fillId="0" borderId="50" xfId="0" applyFont="1" applyBorder="1" applyAlignment="1" applyProtection="1">
      <alignment horizontal="center" vertical="center"/>
      <protection hidden="1"/>
    </xf>
    <xf numFmtId="0" fontId="72" fillId="0" borderId="28" xfId="0" applyFont="1" applyBorder="1" applyAlignment="1" applyProtection="1">
      <alignment horizontal="center" vertical="center"/>
      <protection hidden="1"/>
    </xf>
    <xf numFmtId="0" fontId="72" fillId="0" borderId="20" xfId="0" applyFont="1" applyBorder="1" applyAlignment="1" applyProtection="1">
      <alignment horizontal="center" vertical="center"/>
      <protection hidden="1"/>
    </xf>
    <xf numFmtId="0" fontId="72" fillId="0" borderId="31" xfId="0" applyFont="1" applyBorder="1" applyAlignment="1" applyProtection="1">
      <alignment horizontal="center" vertical="center"/>
      <protection hidden="1"/>
    </xf>
    <xf numFmtId="0" fontId="72" fillId="0" borderId="52" xfId="0" applyFont="1" applyBorder="1" applyAlignment="1" applyProtection="1">
      <alignment horizontal="center" vertical="center"/>
      <protection hidden="1"/>
    </xf>
    <xf numFmtId="0" fontId="72" fillId="0" borderId="53" xfId="0" applyFont="1" applyBorder="1" applyAlignment="1" applyProtection="1">
      <alignment horizontal="center" vertical="center"/>
      <protection hidden="1"/>
    </xf>
    <xf numFmtId="0" fontId="72" fillId="0" borderId="32" xfId="0" applyFont="1" applyBorder="1" applyAlignment="1" applyProtection="1">
      <alignment horizontal="center" vertical="center"/>
      <protection hidden="1"/>
    </xf>
    <xf numFmtId="0" fontId="35" fillId="0" borderId="83" xfId="0" applyFont="1" applyBorder="1" applyAlignment="1">
      <alignment horizontal="justify" vertical="center" wrapText="1"/>
    </xf>
    <xf numFmtId="0" fontId="37" fillId="0" borderId="84" xfId="0" applyFont="1" applyBorder="1" applyAlignment="1">
      <alignment horizontal="justify" vertical="center" wrapText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37" fillId="0" borderId="86" xfId="0" applyFont="1" applyBorder="1" applyAlignment="1">
      <alignment horizontal="justify" vertical="center" wrapText="1"/>
    </xf>
    <xf numFmtId="0" fontId="37" fillId="0" borderId="87" xfId="0" applyFont="1" applyBorder="1" applyAlignment="1">
      <alignment horizontal="justify" vertical="center" wrapText="1"/>
    </xf>
    <xf numFmtId="0" fontId="6" fillId="0" borderId="18" xfId="0" applyFont="1" applyFill="1" applyBorder="1" applyAlignment="1" applyProtection="1">
      <alignment vertical="center" shrinkToFit="1"/>
      <protection hidden="1"/>
    </xf>
    <xf numFmtId="49" fontId="0" fillId="0" borderId="47" xfId="0" applyNumberFormat="1" applyBorder="1" applyAlignment="1" applyProtection="1">
      <alignment horizontal="center" vertical="center" wrapText="1"/>
      <protection locked="0"/>
    </xf>
    <xf numFmtId="49" fontId="0" fillId="0" borderId="88" xfId="0" applyNumberFormat="1" applyBorder="1" applyAlignment="1" applyProtection="1">
      <alignment horizontal="center" vertical="center" wrapText="1"/>
      <protection locked="0"/>
    </xf>
    <xf numFmtId="49" fontId="0" fillId="0" borderId="89" xfId="0" applyNumberFormat="1" applyBorder="1" applyAlignment="1" applyProtection="1">
      <alignment horizontal="center" vertical="center" wrapText="1"/>
      <protection locked="0"/>
    </xf>
    <xf numFmtId="0" fontId="36" fillId="39" borderId="36" xfId="0" applyFont="1" applyFill="1" applyBorder="1" applyAlignment="1" applyProtection="1">
      <alignment horizontal="center" vertical="center"/>
      <protection hidden="1"/>
    </xf>
    <xf numFmtId="0" fontId="36" fillId="39" borderId="0" xfId="0" applyFont="1" applyFill="1" applyBorder="1" applyAlignment="1" applyProtection="1">
      <alignment horizontal="center" vertical="center"/>
      <protection hidden="1"/>
    </xf>
    <xf numFmtId="49" fontId="0" fillId="0" borderId="47" xfId="0" applyNumberFormat="1" applyFont="1" applyBorder="1" applyAlignment="1" applyProtection="1">
      <alignment horizontal="center" vertical="center" wrapText="1"/>
      <protection locked="0"/>
    </xf>
    <xf numFmtId="49" fontId="0" fillId="0" borderId="88" xfId="0" applyNumberFormat="1" applyFont="1" applyBorder="1" applyAlignment="1" applyProtection="1">
      <alignment horizontal="center" vertical="center" wrapText="1"/>
      <protection locked="0"/>
    </xf>
    <xf numFmtId="49" fontId="0" fillId="0" borderId="89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 shrinkToFit="1"/>
      <protection hidden="1"/>
    </xf>
    <xf numFmtId="0" fontId="17" fillId="0" borderId="90" xfId="0" applyFont="1" applyBorder="1" applyAlignment="1" applyProtection="1">
      <alignment horizontal="center" vertical="center" textRotation="90"/>
      <protection hidden="1"/>
    </xf>
    <xf numFmtId="0" fontId="17" fillId="0" borderId="91" xfId="0" applyFont="1" applyBorder="1" applyAlignment="1" applyProtection="1">
      <alignment horizontal="center" vertical="center" textRotation="90"/>
      <protection hidden="1"/>
    </xf>
    <xf numFmtId="22" fontId="0" fillId="33" borderId="0" xfId="0" applyNumberFormat="1" applyFill="1" applyBorder="1" applyAlignment="1" applyProtection="1">
      <alignment horizontal="left" vertical="center" wrapText="1" shrinkToFit="1"/>
      <protection hidden="1"/>
    </xf>
    <xf numFmtId="0" fontId="24" fillId="0" borderId="0" xfId="0" applyFont="1" applyAlignment="1" applyProtection="1">
      <alignment horizontal="left"/>
      <protection hidden="1"/>
    </xf>
    <xf numFmtId="0" fontId="34" fillId="40" borderId="92" xfId="0" applyFont="1" applyFill="1" applyBorder="1" applyAlignment="1" applyProtection="1">
      <alignment horizontal="center" vertical="center"/>
      <protection hidden="1"/>
    </xf>
    <xf numFmtId="0" fontId="34" fillId="40" borderId="93" xfId="0" applyFont="1" applyFill="1" applyBorder="1" applyAlignment="1" applyProtection="1">
      <alignment horizontal="center" vertical="center"/>
      <protection hidden="1"/>
    </xf>
    <xf numFmtId="0" fontId="34" fillId="40" borderId="94" xfId="0" applyFont="1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 textRotation="90"/>
      <protection hidden="1"/>
    </xf>
    <xf numFmtId="0" fontId="33" fillId="39" borderId="95" xfId="0" applyFont="1" applyFill="1" applyBorder="1" applyAlignment="1" applyProtection="1">
      <alignment horizontal="center" vertical="center"/>
      <protection hidden="1"/>
    </xf>
    <xf numFmtId="0" fontId="33" fillId="39" borderId="96" xfId="0" applyFont="1" applyFill="1" applyBorder="1" applyAlignment="1" applyProtection="1">
      <alignment horizontal="center" vertical="center"/>
      <protection hidden="1"/>
    </xf>
    <xf numFmtId="0" fontId="33" fillId="39" borderId="97" xfId="0" applyFont="1" applyFill="1" applyBorder="1" applyAlignment="1" applyProtection="1">
      <alignment horizontal="center" vertical="center"/>
      <protection hidden="1"/>
    </xf>
    <xf numFmtId="0" fontId="18" fillId="0" borderId="47" xfId="0" applyFont="1" applyBorder="1" applyAlignment="1" applyProtection="1">
      <alignment horizontal="center" vertical="center" shrinkToFit="1"/>
      <protection hidden="1"/>
    </xf>
    <xf numFmtId="0" fontId="18" fillId="0" borderId="88" xfId="0" applyFont="1" applyBorder="1" applyAlignment="1" applyProtection="1">
      <alignment horizontal="center" vertical="center" shrinkToFit="1"/>
      <protection hidden="1"/>
    </xf>
    <xf numFmtId="0" fontId="18" fillId="0" borderId="89" xfId="0" applyFont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horizontal="center" vertical="center" wrapText="1" shrinkToFit="1"/>
      <protection hidden="1"/>
    </xf>
    <xf numFmtId="0" fontId="18" fillId="0" borderId="88" xfId="0" applyFont="1" applyBorder="1" applyAlignment="1" applyProtection="1">
      <alignment horizontal="center" vertical="center" wrapText="1" shrinkToFit="1"/>
      <protection hidden="1"/>
    </xf>
    <xf numFmtId="0" fontId="18" fillId="0" borderId="89" xfId="0" applyFont="1" applyBorder="1" applyAlignment="1" applyProtection="1">
      <alignment horizontal="center" vertical="center" wrapText="1" shrinkToFit="1"/>
      <protection hidden="1"/>
    </xf>
    <xf numFmtId="0" fontId="3" fillId="0" borderId="47" xfId="0" applyFont="1" applyBorder="1" applyAlignment="1" applyProtection="1">
      <alignment horizontal="center" vertical="center" wrapText="1" shrinkToFit="1"/>
      <protection hidden="1"/>
    </xf>
    <xf numFmtId="0" fontId="3" fillId="0" borderId="88" xfId="0" applyFont="1" applyBorder="1" applyAlignment="1" applyProtection="1">
      <alignment horizontal="center" vertical="center" wrapText="1" shrinkToFit="1"/>
      <protection hidden="1"/>
    </xf>
    <xf numFmtId="0" fontId="3" fillId="0" borderId="89" xfId="0" applyFont="1" applyBorder="1" applyAlignment="1" applyProtection="1">
      <alignment horizontal="center" vertical="center" wrapText="1" shrinkToFit="1"/>
      <protection hidden="1"/>
    </xf>
    <xf numFmtId="0" fontId="15" fillId="0" borderId="88" xfId="0" applyFont="1" applyBorder="1" applyAlignment="1" applyProtection="1">
      <alignment horizontal="center" vertical="center" wrapText="1" shrinkToFit="1"/>
      <protection hidden="1"/>
    </xf>
    <xf numFmtId="0" fontId="15" fillId="0" borderId="89" xfId="0" applyFont="1" applyBorder="1" applyAlignment="1" applyProtection="1">
      <alignment horizontal="center" vertical="center" wrapText="1" shrinkToFit="1"/>
      <protection hidden="1"/>
    </xf>
    <xf numFmtId="0" fontId="0" fillId="0" borderId="88" xfId="0" applyBorder="1" applyAlignment="1" applyProtection="1">
      <alignment horizontal="center" vertical="center" shrinkToFit="1"/>
      <protection hidden="1"/>
    </xf>
    <xf numFmtId="0" fontId="0" fillId="0" borderId="89" xfId="0" applyBorder="1" applyAlignment="1" applyProtection="1">
      <alignment horizontal="center" vertical="center" shrinkToFit="1"/>
      <protection hidden="1"/>
    </xf>
    <xf numFmtId="0" fontId="18" fillId="0" borderId="98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1" fontId="20" fillId="38" borderId="29" xfId="0" applyNumberFormat="1" applyFont="1" applyFill="1" applyBorder="1" applyAlignment="1">
      <alignment horizontal="center" vertical="center"/>
    </xf>
    <xf numFmtId="0" fontId="18" fillId="0" borderId="99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88" xfId="0" applyFont="1" applyBorder="1" applyAlignment="1" applyProtection="1">
      <alignment horizontal="center" vertical="center"/>
      <protection hidden="1"/>
    </xf>
    <xf numFmtId="0" fontId="8" fillId="0" borderId="89" xfId="0" applyFont="1" applyBorder="1" applyAlignment="1" applyProtection="1">
      <alignment horizontal="center" vertical="center"/>
      <protection hidden="1"/>
    </xf>
    <xf numFmtId="0" fontId="8" fillId="0" borderId="95" xfId="0" applyFont="1" applyBorder="1" applyAlignment="1" applyProtection="1">
      <alignment horizontal="center" vertical="center"/>
      <protection hidden="1"/>
    </xf>
    <xf numFmtId="0" fontId="16" fillId="37" borderId="47" xfId="0" applyFont="1" applyFill="1" applyBorder="1" applyAlignment="1" applyProtection="1">
      <alignment horizontal="center" vertical="center" textRotation="90"/>
      <protection hidden="1"/>
    </xf>
    <xf numFmtId="0" fontId="16" fillId="37" borderId="89" xfId="0" applyFont="1" applyFill="1" applyBorder="1" applyAlignment="1" applyProtection="1">
      <alignment horizontal="center" vertical="center" textRotation="90"/>
      <protection hidden="1"/>
    </xf>
    <xf numFmtId="0" fontId="13" fillId="35" borderId="100" xfId="0" applyFont="1" applyFill="1" applyBorder="1" applyAlignment="1" applyProtection="1">
      <alignment horizontal="center" vertical="center" textRotation="90"/>
      <protection/>
    </xf>
    <xf numFmtId="0" fontId="13" fillId="35" borderId="101" xfId="0" applyFont="1" applyFill="1" applyBorder="1" applyAlignment="1" applyProtection="1">
      <alignment horizontal="center" vertical="center" textRotation="90"/>
      <protection/>
    </xf>
    <xf numFmtId="0" fontId="18" fillId="0" borderId="47" xfId="0" applyFont="1" applyBorder="1" applyAlignment="1" applyProtection="1">
      <alignment horizontal="left" vertical="center" shrinkToFit="1"/>
      <protection hidden="1"/>
    </xf>
    <xf numFmtId="0" fontId="18" fillId="0" borderId="88" xfId="0" applyFont="1" applyBorder="1" applyAlignment="1" applyProtection="1">
      <alignment horizontal="left" vertical="center" shrinkToFit="1"/>
      <protection hidden="1"/>
    </xf>
    <xf numFmtId="0" fontId="18" fillId="0" borderId="89" xfId="0" applyFont="1" applyBorder="1" applyAlignment="1" applyProtection="1">
      <alignment horizontal="left" vertical="center" shrinkToFit="1"/>
      <protection hidden="1"/>
    </xf>
    <xf numFmtId="0" fontId="31" fillId="0" borderId="95" xfId="0" applyFont="1" applyFill="1" applyBorder="1" applyAlignment="1" applyProtection="1">
      <alignment horizontal="center" vertical="center"/>
      <protection hidden="1"/>
    </xf>
    <xf numFmtId="0" fontId="31" fillId="0" borderId="96" xfId="0" applyFont="1" applyFill="1" applyBorder="1" applyAlignment="1" applyProtection="1">
      <alignment horizontal="center" vertical="center"/>
      <protection hidden="1"/>
    </xf>
    <xf numFmtId="0" fontId="31" fillId="0" borderId="97" xfId="0" applyFont="1" applyFill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left" vertical="center" shrinkToFit="1"/>
      <protection hidden="1"/>
    </xf>
    <xf numFmtId="0" fontId="11" fillId="0" borderId="88" xfId="0" applyFont="1" applyBorder="1" applyAlignment="1" applyProtection="1">
      <alignment horizontal="left" vertical="center" shrinkToFit="1"/>
      <protection hidden="1"/>
    </xf>
    <xf numFmtId="0" fontId="11" fillId="0" borderId="89" xfId="0" applyFont="1" applyBorder="1" applyAlignment="1" applyProtection="1">
      <alignment horizontal="left" vertical="center" shrinkToFit="1"/>
      <protection hidden="1"/>
    </xf>
    <xf numFmtId="0" fontId="32" fillId="0" borderId="95" xfId="0" applyFont="1" applyFill="1" applyBorder="1" applyAlignment="1" applyProtection="1">
      <alignment horizontal="center" vertical="center"/>
      <protection hidden="1"/>
    </xf>
    <xf numFmtId="0" fontId="32" fillId="0" borderId="96" xfId="0" applyFont="1" applyFill="1" applyBorder="1" applyAlignment="1" applyProtection="1">
      <alignment horizontal="center" vertical="center"/>
      <protection hidden="1"/>
    </xf>
    <xf numFmtId="0" fontId="32" fillId="0" borderId="97" xfId="0" applyFont="1" applyFill="1" applyBorder="1" applyAlignment="1" applyProtection="1">
      <alignment horizontal="center" vertical="center"/>
      <protection hidden="1"/>
    </xf>
    <xf numFmtId="0" fontId="18" fillId="0" borderId="102" xfId="0" applyFont="1" applyBorder="1" applyAlignment="1" applyProtection="1">
      <alignment horizontal="center" vertical="center"/>
      <protection hidden="1"/>
    </xf>
    <xf numFmtId="0" fontId="18" fillId="0" borderId="76" xfId="0" applyFont="1" applyBorder="1" applyAlignment="1" applyProtection="1">
      <alignment horizontal="center" vertical="center"/>
      <protection hidden="1"/>
    </xf>
    <xf numFmtId="0" fontId="18" fillId="0" borderId="103" xfId="0" applyFont="1" applyBorder="1" applyAlignment="1" applyProtection="1">
      <alignment horizontal="center" vertical="center"/>
      <protection hidden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5" fillId="36" borderId="23" xfId="0" applyFont="1" applyFill="1" applyBorder="1" applyAlignment="1" applyProtection="1">
      <alignment horizontal="center" vertical="center"/>
      <protection hidden="1"/>
    </xf>
    <xf numFmtId="0" fontId="15" fillId="36" borderId="43" xfId="0" applyFont="1" applyFill="1" applyBorder="1" applyAlignment="1" applyProtection="1">
      <alignment horizontal="center" vertical="center"/>
      <protection hidden="1"/>
    </xf>
    <xf numFmtId="0" fontId="15" fillId="36" borderId="10" xfId="0" applyFont="1" applyFill="1" applyBorder="1" applyAlignment="1" applyProtection="1">
      <alignment horizontal="center" vertical="center"/>
      <protection hidden="1"/>
    </xf>
    <xf numFmtId="0" fontId="14" fillId="33" borderId="25" xfId="0" applyFont="1" applyFill="1" applyBorder="1" applyAlignment="1" applyProtection="1">
      <alignment horizontal="center" vertical="center"/>
      <protection hidden="1"/>
    </xf>
    <xf numFmtId="0" fontId="14" fillId="33" borderId="45" xfId="0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0" fillId="41" borderId="104" xfId="0" applyFill="1" applyBorder="1" applyAlignment="1" applyProtection="1">
      <alignment horizontal="center" vertical="center"/>
      <protection hidden="1"/>
    </xf>
    <xf numFmtId="0" fontId="0" fillId="41" borderId="93" xfId="0" applyFill="1" applyBorder="1" applyAlignment="1" applyProtection="1">
      <alignment horizontal="center" vertical="center"/>
      <protection hidden="1"/>
    </xf>
    <xf numFmtId="0" fontId="0" fillId="41" borderId="94" xfId="0" applyFill="1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106" xfId="0" applyFont="1" applyBorder="1" applyAlignment="1" applyProtection="1">
      <alignment horizontal="center" vertical="center"/>
      <protection hidden="1"/>
    </xf>
    <xf numFmtId="0" fontId="3" fillId="0" borderId="107" xfId="0" applyFont="1" applyBorder="1" applyAlignment="1" applyProtection="1">
      <alignment horizontal="center" vertical="center"/>
      <protection hidden="1"/>
    </xf>
    <xf numFmtId="0" fontId="3" fillId="0" borderId="108" xfId="0" applyFont="1" applyBorder="1" applyAlignment="1" applyProtection="1">
      <alignment horizontal="center" vertical="center"/>
      <protection hidden="1"/>
    </xf>
    <xf numFmtId="0" fontId="3" fillId="0" borderId="109" xfId="0" applyFont="1" applyBorder="1" applyAlignment="1" applyProtection="1">
      <alignment horizontal="center" vertical="center"/>
      <protection hidden="1"/>
    </xf>
    <xf numFmtId="0" fontId="0" fillId="37" borderId="104" xfId="0" applyFill="1" applyBorder="1" applyAlignment="1" applyProtection="1">
      <alignment horizontal="center" vertical="center"/>
      <protection hidden="1"/>
    </xf>
    <xf numFmtId="0" fontId="0" fillId="37" borderId="93" xfId="0" applyFill="1" applyBorder="1" applyAlignment="1" applyProtection="1">
      <alignment horizontal="center" vertical="center"/>
      <protection hidden="1"/>
    </xf>
    <xf numFmtId="0" fontId="0" fillId="37" borderId="94" xfId="0" applyFill="1" applyBorder="1" applyAlignment="1" applyProtection="1">
      <alignment horizontal="center" vertical="center"/>
      <protection hidden="1"/>
    </xf>
    <xf numFmtId="0" fontId="19" fillId="40" borderId="104" xfId="0" applyFont="1" applyFill="1" applyBorder="1" applyAlignment="1">
      <alignment horizontal="right" vertical="center"/>
    </xf>
    <xf numFmtId="0" fontId="19" fillId="40" borderId="94" xfId="0" applyFont="1" applyFill="1" applyBorder="1" applyAlignment="1">
      <alignment horizontal="right" vertical="center"/>
    </xf>
    <xf numFmtId="0" fontId="19" fillId="40" borderId="107" xfId="0" applyFont="1" applyFill="1" applyBorder="1" applyAlignment="1">
      <alignment horizontal="right" vertical="center"/>
    </xf>
    <xf numFmtId="0" fontId="19" fillId="40" borderId="109" xfId="0" applyFont="1" applyFill="1" applyBorder="1" applyAlignment="1">
      <alignment horizontal="right" vertical="center"/>
    </xf>
    <xf numFmtId="0" fontId="2" fillId="0" borderId="104" xfId="0" applyFont="1" applyBorder="1" applyAlignment="1" applyProtection="1">
      <alignment horizontal="center" vertical="center" textRotation="90"/>
      <protection hidden="1"/>
    </xf>
    <xf numFmtId="0" fontId="2" fillId="0" borderId="94" xfId="0" applyFont="1" applyBorder="1" applyAlignment="1" applyProtection="1">
      <alignment horizontal="center" vertical="center" textRotation="90"/>
      <protection hidden="1"/>
    </xf>
    <xf numFmtId="0" fontId="2" fillId="0" borderId="110" xfId="0" applyFont="1" applyBorder="1" applyAlignment="1" applyProtection="1">
      <alignment horizontal="center" vertical="center" textRotation="90"/>
      <protection hidden="1"/>
    </xf>
    <xf numFmtId="0" fontId="2" fillId="0" borderId="109" xfId="0" applyFont="1" applyBorder="1" applyAlignment="1" applyProtection="1">
      <alignment horizontal="center" vertical="center" textRotation="90"/>
      <protection hidden="1"/>
    </xf>
    <xf numFmtId="0" fontId="0" fillId="0" borderId="111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93" xfId="0" applyFont="1" applyBorder="1" applyAlignment="1" applyProtection="1">
      <alignment horizontal="center" vertical="center" textRotation="90"/>
      <protection hidden="1"/>
    </xf>
    <xf numFmtId="0" fontId="2" fillId="0" borderId="108" xfId="0" applyFont="1" applyBorder="1" applyAlignment="1" applyProtection="1">
      <alignment horizontal="center" vertical="center" textRotation="90"/>
      <protection hidden="1"/>
    </xf>
    <xf numFmtId="0" fontId="2" fillId="0" borderId="107" xfId="0" applyFont="1" applyBorder="1" applyAlignment="1" applyProtection="1">
      <alignment horizontal="center" vertical="center" textRotation="90"/>
      <protection hidden="1"/>
    </xf>
    <xf numFmtId="1" fontId="10" fillId="0" borderId="94" xfId="0" applyNumberFormat="1" applyFont="1" applyBorder="1" applyAlignment="1" applyProtection="1">
      <alignment horizontal="center" vertical="center"/>
      <protection hidden="1"/>
    </xf>
    <xf numFmtId="1" fontId="10" fillId="0" borderId="112" xfId="0" applyNumberFormat="1" applyFont="1" applyBorder="1" applyAlignment="1" applyProtection="1">
      <alignment horizontal="center" vertical="center"/>
      <protection hidden="1"/>
    </xf>
    <xf numFmtId="1" fontId="10" fillId="0" borderId="109" xfId="0" applyNumberFormat="1" applyFont="1" applyBorder="1" applyAlignment="1" applyProtection="1">
      <alignment horizontal="center" vertical="center"/>
      <protection hidden="1"/>
    </xf>
    <xf numFmtId="0" fontId="21" fillId="0" borderId="100" xfId="0" applyFont="1" applyBorder="1" applyAlignment="1">
      <alignment horizontal="center" vertical="center" textRotation="90" wrapText="1"/>
    </xf>
    <xf numFmtId="0" fontId="21" fillId="0" borderId="113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2" fillId="0" borderId="112" xfId="0" applyFont="1" applyBorder="1" applyAlignment="1" applyProtection="1">
      <alignment horizontal="center" vertical="center" textRotation="90"/>
      <protection hidden="1"/>
    </xf>
    <xf numFmtId="49" fontId="14" fillId="33" borderId="25" xfId="0" applyNumberFormat="1" applyFont="1" applyFill="1" applyBorder="1" applyAlignment="1" applyProtection="1">
      <alignment horizontal="center" vertical="center"/>
      <protection hidden="1"/>
    </xf>
    <xf numFmtId="0" fontId="17" fillId="42" borderId="111" xfId="0" applyFont="1" applyFill="1" applyBorder="1" applyAlignment="1">
      <alignment horizontal="center"/>
    </xf>
    <xf numFmtId="0" fontId="17" fillId="42" borderId="114" xfId="0" applyFont="1" applyFill="1" applyBorder="1" applyAlignment="1">
      <alignment horizontal="center"/>
    </xf>
    <xf numFmtId="0" fontId="17" fillId="42" borderId="115" xfId="0" applyFont="1" applyFill="1" applyBorder="1" applyAlignment="1">
      <alignment horizontal="center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0" fontId="3" fillId="0" borderId="116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0" fillId="43" borderId="110" xfId="0" applyFill="1" applyBorder="1" applyAlignment="1" applyProtection="1">
      <alignment horizontal="center" vertical="center"/>
      <protection hidden="1"/>
    </xf>
    <xf numFmtId="0" fontId="0" fillId="43" borderId="0" xfId="0" applyFill="1" applyBorder="1" applyAlignment="1" applyProtection="1">
      <alignment horizontal="center" vertical="center"/>
      <protection hidden="1"/>
    </xf>
    <xf numFmtId="0" fontId="0" fillId="43" borderId="108" xfId="0" applyFill="1" applyBorder="1" applyAlignment="1" applyProtection="1">
      <alignment horizontal="center" vertical="center"/>
      <protection hidden="1"/>
    </xf>
    <xf numFmtId="0" fontId="0" fillId="43" borderId="109" xfId="0" applyFill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 shrinkToFit="1"/>
      <protection hidden="1"/>
    </xf>
    <xf numFmtId="0" fontId="0" fillId="0" borderId="28" xfId="0" applyFont="1" applyBorder="1" applyAlignment="1" applyProtection="1">
      <alignment horizontal="center" vertical="center" shrinkToFit="1"/>
      <protection hidden="1"/>
    </xf>
    <xf numFmtId="0" fontId="11" fillId="0" borderId="98" xfId="0" applyFont="1" applyBorder="1" applyAlignment="1" applyProtection="1">
      <alignment horizontal="center" vertical="center" wrapText="1" shrinkToFit="1"/>
      <protection hidden="1"/>
    </xf>
    <xf numFmtId="49" fontId="11" fillId="13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13" borderId="75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13" borderId="117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75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117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44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44" borderId="75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44" borderId="117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0" xfId="0" applyNumberFormat="1" applyFont="1" applyAlignment="1" applyProtection="1">
      <alignment horizontal="left" wrapText="1" shrinkToFit="1"/>
      <protection locked="0"/>
    </xf>
    <xf numFmtId="0" fontId="11" fillId="0" borderId="0" xfId="0" applyFont="1" applyAlignment="1" applyProtection="1">
      <alignment horizontal="left" wrapText="1" shrinkToFit="1"/>
      <protection locked="0"/>
    </xf>
    <xf numFmtId="0" fontId="11" fillId="0" borderId="0" xfId="0" applyFont="1" applyAlignment="1">
      <alignment horizontal="left" wrapText="1" shrinkToFit="1"/>
    </xf>
    <xf numFmtId="0" fontId="11" fillId="0" borderId="27" xfId="0" applyFont="1" applyBorder="1" applyAlignment="1" applyProtection="1">
      <alignment horizontal="center" vertical="center" shrinkToFit="1"/>
      <protection hidden="1"/>
    </xf>
    <xf numFmtId="49" fontId="11" fillId="0" borderId="102" xfId="0" applyNumberFormat="1" applyFont="1" applyBorder="1" applyAlignment="1" applyProtection="1">
      <alignment horizontal="left" vertical="center" shrinkToFit="1"/>
      <protection locked="0"/>
    </xf>
    <xf numFmtId="49" fontId="11" fillId="0" borderId="76" xfId="0" applyNumberFormat="1" applyFont="1" applyBorder="1" applyAlignment="1" applyProtection="1">
      <alignment horizontal="left" vertical="center" shrinkToFit="1"/>
      <protection locked="0"/>
    </xf>
    <xf numFmtId="49" fontId="11" fillId="0" borderId="103" xfId="0" applyNumberFormat="1" applyFont="1" applyBorder="1" applyAlignment="1" applyProtection="1">
      <alignment horizontal="left" vertical="center" shrinkToFit="1"/>
      <protection locked="0"/>
    </xf>
    <xf numFmtId="49" fontId="11" fillId="0" borderId="118" xfId="0" applyNumberFormat="1" applyFont="1" applyBorder="1" applyAlignment="1" applyProtection="1">
      <alignment horizontal="left" vertical="center" shrinkToFit="1"/>
      <protection locked="0"/>
    </xf>
    <xf numFmtId="49" fontId="11" fillId="0" borderId="77" xfId="0" applyNumberFormat="1" applyFont="1" applyBorder="1" applyAlignment="1" applyProtection="1">
      <alignment horizontal="left" vertical="center" shrinkToFit="1"/>
      <protection locked="0"/>
    </xf>
    <xf numFmtId="49" fontId="11" fillId="0" borderId="119" xfId="0" applyNumberFormat="1" applyFont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shrinkToFit="1"/>
      <protection locked="0"/>
    </xf>
    <xf numFmtId="0" fontId="11" fillId="0" borderId="0" xfId="0" applyFont="1" applyAlignment="1" applyProtection="1">
      <alignment horizontal="left" shrinkToFit="1"/>
      <protection locked="0"/>
    </xf>
    <xf numFmtId="0" fontId="11" fillId="0" borderId="0" xfId="0" applyFont="1" applyAlignment="1">
      <alignment horizontal="left" shrinkToFit="1"/>
    </xf>
    <xf numFmtId="49" fontId="11" fillId="0" borderId="120" xfId="0" applyNumberFormat="1" applyFont="1" applyBorder="1" applyAlignment="1" applyProtection="1">
      <alignment horizontal="left" vertical="center" shrinkToFit="1"/>
      <protection locked="0"/>
    </xf>
    <xf numFmtId="49" fontId="11" fillId="0" borderId="121" xfId="0" applyNumberFormat="1" applyFont="1" applyBorder="1" applyAlignment="1" applyProtection="1">
      <alignment horizontal="left" vertical="center" shrinkToFit="1"/>
      <protection locked="0"/>
    </xf>
    <xf numFmtId="49" fontId="11" fillId="0" borderId="122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8</xdr:row>
      <xdr:rowOff>95250</xdr:rowOff>
    </xdr:from>
    <xdr:to>
      <xdr:col>1</xdr:col>
      <xdr:colOff>981075</xdr:colOff>
      <xdr:row>9</xdr:row>
      <xdr:rowOff>638175</xdr:rowOff>
    </xdr:to>
    <xdr:pic>
      <xdr:nvPicPr>
        <xdr:cNvPr id="1" name="Picture 6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7640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8</xdr:row>
      <xdr:rowOff>38100</xdr:rowOff>
    </xdr:from>
    <xdr:to>
      <xdr:col>1</xdr:col>
      <xdr:colOff>1104900</xdr:colOff>
      <xdr:row>9</xdr:row>
      <xdr:rowOff>581025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8</xdr:row>
      <xdr:rowOff>85725</xdr:rowOff>
    </xdr:from>
    <xdr:to>
      <xdr:col>1</xdr:col>
      <xdr:colOff>800100</xdr:colOff>
      <xdr:row>9</xdr:row>
      <xdr:rowOff>628650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668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8</xdr:row>
      <xdr:rowOff>95250</xdr:rowOff>
    </xdr:from>
    <xdr:to>
      <xdr:col>1</xdr:col>
      <xdr:colOff>914400</xdr:colOff>
      <xdr:row>9</xdr:row>
      <xdr:rowOff>638175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7640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76200</xdr:rowOff>
    </xdr:from>
    <xdr:to>
      <xdr:col>1</xdr:col>
      <xdr:colOff>857250</xdr:colOff>
      <xdr:row>9</xdr:row>
      <xdr:rowOff>619125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73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8</xdr:row>
      <xdr:rowOff>66675</xdr:rowOff>
    </xdr:from>
    <xdr:to>
      <xdr:col>1</xdr:col>
      <xdr:colOff>990600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8</xdr:row>
      <xdr:rowOff>76200</xdr:rowOff>
    </xdr:from>
    <xdr:to>
      <xdr:col>1</xdr:col>
      <xdr:colOff>723900</xdr:colOff>
      <xdr:row>9</xdr:row>
      <xdr:rowOff>619125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573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47625</xdr:rowOff>
    </xdr:from>
    <xdr:to>
      <xdr:col>1</xdr:col>
      <xdr:colOff>857250</xdr:colOff>
      <xdr:row>9</xdr:row>
      <xdr:rowOff>590550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87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8</xdr:row>
      <xdr:rowOff>57150</xdr:rowOff>
    </xdr:from>
    <xdr:to>
      <xdr:col>1</xdr:col>
      <xdr:colOff>876300</xdr:colOff>
      <xdr:row>9</xdr:row>
      <xdr:rowOff>600075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3830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85725</xdr:rowOff>
    </xdr:from>
    <xdr:to>
      <xdr:col>1</xdr:col>
      <xdr:colOff>971550</xdr:colOff>
      <xdr:row>9</xdr:row>
      <xdr:rowOff>628650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668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8</xdr:row>
      <xdr:rowOff>76200</xdr:rowOff>
    </xdr:from>
    <xdr:to>
      <xdr:col>1</xdr:col>
      <xdr:colOff>876300</xdr:colOff>
      <xdr:row>9</xdr:row>
      <xdr:rowOff>619125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573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8</xdr:row>
      <xdr:rowOff>85725</xdr:rowOff>
    </xdr:from>
    <xdr:to>
      <xdr:col>1</xdr:col>
      <xdr:colOff>876300</xdr:colOff>
      <xdr:row>9</xdr:row>
      <xdr:rowOff>628650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668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8</xdr:row>
      <xdr:rowOff>85725</xdr:rowOff>
    </xdr:from>
    <xdr:to>
      <xdr:col>1</xdr:col>
      <xdr:colOff>781050</xdr:colOff>
      <xdr:row>9</xdr:row>
      <xdr:rowOff>628650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668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8</xdr:row>
      <xdr:rowOff>57150</xdr:rowOff>
    </xdr:from>
    <xdr:to>
      <xdr:col>1</xdr:col>
      <xdr:colOff>1238250</xdr:colOff>
      <xdr:row>9</xdr:row>
      <xdr:rowOff>600075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63830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8</xdr:row>
      <xdr:rowOff>76200</xdr:rowOff>
    </xdr:from>
    <xdr:to>
      <xdr:col>1</xdr:col>
      <xdr:colOff>1009650</xdr:colOff>
      <xdr:row>9</xdr:row>
      <xdr:rowOff>619125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573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8</xdr:row>
      <xdr:rowOff>85725</xdr:rowOff>
    </xdr:from>
    <xdr:to>
      <xdr:col>1</xdr:col>
      <xdr:colOff>828675</xdr:colOff>
      <xdr:row>9</xdr:row>
      <xdr:rowOff>628650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668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8</xdr:row>
      <xdr:rowOff>66675</xdr:rowOff>
    </xdr:from>
    <xdr:to>
      <xdr:col>1</xdr:col>
      <xdr:colOff>847725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8</xdr:row>
      <xdr:rowOff>47625</xdr:rowOff>
    </xdr:from>
    <xdr:to>
      <xdr:col>1</xdr:col>
      <xdr:colOff>923925</xdr:colOff>
      <xdr:row>9</xdr:row>
      <xdr:rowOff>590550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287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8</xdr:row>
      <xdr:rowOff>66675</xdr:rowOff>
    </xdr:from>
    <xdr:to>
      <xdr:col>1</xdr:col>
      <xdr:colOff>1057275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76200</xdr:rowOff>
    </xdr:from>
    <xdr:to>
      <xdr:col>1</xdr:col>
      <xdr:colOff>904875</xdr:colOff>
      <xdr:row>9</xdr:row>
      <xdr:rowOff>619125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573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8</xdr:row>
      <xdr:rowOff>76200</xdr:rowOff>
    </xdr:from>
    <xdr:to>
      <xdr:col>1</xdr:col>
      <xdr:colOff>981075</xdr:colOff>
      <xdr:row>9</xdr:row>
      <xdr:rowOff>628650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573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8</xdr:row>
      <xdr:rowOff>66675</xdr:rowOff>
    </xdr:from>
    <xdr:to>
      <xdr:col>1</xdr:col>
      <xdr:colOff>828675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8</xdr:row>
      <xdr:rowOff>66675</xdr:rowOff>
    </xdr:from>
    <xdr:to>
      <xdr:col>1</xdr:col>
      <xdr:colOff>847725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66675</xdr:rowOff>
    </xdr:from>
    <xdr:to>
      <xdr:col>1</xdr:col>
      <xdr:colOff>866775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8</xdr:row>
      <xdr:rowOff>66675</xdr:rowOff>
    </xdr:from>
    <xdr:to>
      <xdr:col>1</xdr:col>
      <xdr:colOff>1038225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66675</xdr:rowOff>
    </xdr:from>
    <xdr:to>
      <xdr:col>1</xdr:col>
      <xdr:colOff>866775</xdr:colOff>
      <xdr:row>9</xdr:row>
      <xdr:rowOff>609600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6478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8</xdr:row>
      <xdr:rowOff>85725</xdr:rowOff>
    </xdr:from>
    <xdr:to>
      <xdr:col>1</xdr:col>
      <xdr:colOff>838200</xdr:colOff>
      <xdr:row>9</xdr:row>
      <xdr:rowOff>628650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66687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8</xdr:row>
      <xdr:rowOff>57150</xdr:rowOff>
    </xdr:from>
    <xdr:to>
      <xdr:col>1</xdr:col>
      <xdr:colOff>1000125</xdr:colOff>
      <xdr:row>9</xdr:row>
      <xdr:rowOff>600075</xdr:rowOff>
    </xdr:to>
    <xdr:pic>
      <xdr:nvPicPr>
        <xdr:cNvPr id="1" name="Picture 2" descr="logo BES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3830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jcekI\Dokumenty\Kada&#328;\BESIP\DSMC%202008\&#268;R\v&#253;po&#269;et%20v&#253;sledk&#367;%20&#268;R%202008%20-%201.%20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jednotlivci celkem"/>
      <sheetName val="jednotlivci mladší"/>
      <sheetName val="jednotlivci starší"/>
      <sheetName val="Team celkem"/>
      <sheetName val="Team mladší"/>
      <sheetName val="Team starší"/>
      <sheetName val="1-4"/>
      <sheetName val="5-8"/>
      <sheetName val="9-12"/>
      <sheetName val="13-16"/>
      <sheetName val="17-20"/>
      <sheetName val="21-24"/>
      <sheetName val="25-28"/>
      <sheetName val="29-32"/>
      <sheetName val="33-36"/>
      <sheetName val="37-40"/>
      <sheetName val="41-44"/>
      <sheetName val="45-48"/>
      <sheetName val="49-52"/>
      <sheetName val="53-56"/>
      <sheetName val="101-104"/>
      <sheetName val="105-108"/>
      <sheetName val="109-112"/>
      <sheetName val="113-116"/>
      <sheetName val="117-120"/>
      <sheetName val="121-124"/>
      <sheetName val="125-129"/>
      <sheetName val="129-132"/>
      <sheetName val="133-136"/>
      <sheetName val="137-140"/>
      <sheetName val="141-144"/>
      <sheetName val="145-148"/>
      <sheetName val="149-152"/>
      <sheetName val="153-156"/>
      <sheetName val="parametry"/>
    </sheetNames>
    <sheetDataSet>
      <sheetData sheetId="35">
        <row r="7">
          <cell r="F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2"/>
  </sheetPr>
  <dimension ref="A1:N135"/>
  <sheetViews>
    <sheetView view="pageBreakPreview" zoomScaleSheetLayoutView="100" zoomScalePageLayoutView="0" workbookViewId="0" topLeftCell="A1">
      <pane ySplit="2" topLeftCell="A72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22.125" style="329" customWidth="1"/>
    <col min="2" max="2" width="24.625" style="339" customWidth="1"/>
    <col min="3" max="3" width="26.00390625" style="339" customWidth="1"/>
    <col min="4" max="4" width="4.375" style="0" customWidth="1"/>
    <col min="5" max="5" width="4.75390625" style="168" customWidth="1"/>
    <col min="6" max="6" width="25.625" style="0" customWidth="1"/>
    <col min="7" max="7" width="0.875" style="0" hidden="1" customWidth="1"/>
    <col min="8" max="8" width="4.375" style="0" customWidth="1"/>
  </cols>
  <sheetData>
    <row r="1" spans="1:8" ht="49.5" customHeight="1" thickBot="1">
      <c r="A1" s="201" t="s">
        <v>58</v>
      </c>
      <c r="B1" s="202"/>
      <c r="C1" s="202"/>
      <c r="D1" s="202"/>
      <c r="E1" s="202"/>
      <c r="F1" s="202"/>
      <c r="G1" s="202"/>
      <c r="H1" s="202"/>
    </row>
    <row r="2" spans="1:14" s="169" customFormat="1" ht="15.75" thickBot="1" thickTop="1">
      <c r="A2" s="317" t="s">
        <v>3</v>
      </c>
      <c r="B2" s="330" t="s">
        <v>35</v>
      </c>
      <c r="C2" s="330" t="s">
        <v>4</v>
      </c>
      <c r="D2" s="31" t="s">
        <v>21</v>
      </c>
      <c r="E2" s="161" t="s">
        <v>5</v>
      </c>
      <c r="F2" s="170" t="s">
        <v>6</v>
      </c>
      <c r="G2" s="17"/>
      <c r="H2" s="85" t="s">
        <v>2</v>
      </c>
      <c r="I2" s="1"/>
      <c r="J2" s="1"/>
      <c r="K2" s="1"/>
      <c r="L2" s="1"/>
      <c r="M2" s="1"/>
      <c r="N2" s="1"/>
    </row>
    <row r="3" spans="1:14" ht="13.5" customHeight="1" thickTop="1">
      <c r="A3" s="318" t="s">
        <v>48</v>
      </c>
      <c r="B3" s="331" t="s">
        <v>47</v>
      </c>
      <c r="C3" s="340" t="s">
        <v>49</v>
      </c>
      <c r="D3" s="198" t="s">
        <v>33</v>
      </c>
      <c r="E3" s="162">
        <v>1</v>
      </c>
      <c r="F3" s="86" t="s">
        <v>50</v>
      </c>
      <c r="G3" s="87"/>
      <c r="H3" s="88" t="s">
        <v>43</v>
      </c>
      <c r="I3" s="1"/>
      <c r="J3" s="1"/>
      <c r="K3" s="1"/>
      <c r="L3" s="1"/>
      <c r="M3" s="1"/>
      <c r="N3" s="1"/>
    </row>
    <row r="4" spans="1:14" ht="13.5" customHeight="1">
      <c r="A4" s="319"/>
      <c r="B4" s="332"/>
      <c r="C4" s="341"/>
      <c r="D4" s="199"/>
      <c r="E4" s="163">
        <v>2</v>
      </c>
      <c r="F4" s="89" t="s">
        <v>51</v>
      </c>
      <c r="G4" s="87"/>
      <c r="H4" s="90" t="s">
        <v>43</v>
      </c>
      <c r="I4" s="1"/>
      <c r="J4" s="1"/>
      <c r="K4" s="1"/>
      <c r="L4" s="1"/>
      <c r="M4" s="1"/>
      <c r="N4" s="1"/>
    </row>
    <row r="5" spans="1:14" ht="13.5" customHeight="1">
      <c r="A5" s="319"/>
      <c r="B5" s="332"/>
      <c r="C5" s="341"/>
      <c r="D5" s="199"/>
      <c r="E5" s="163">
        <v>3</v>
      </c>
      <c r="F5" s="89" t="s">
        <v>52</v>
      </c>
      <c r="G5" s="87"/>
      <c r="H5" s="90" t="s">
        <v>38</v>
      </c>
      <c r="I5" s="1"/>
      <c r="J5" s="1"/>
      <c r="K5" s="1"/>
      <c r="L5" s="1"/>
      <c r="M5" s="1"/>
      <c r="N5" s="1"/>
    </row>
    <row r="6" spans="1:8" ht="13.5" customHeight="1" thickBot="1">
      <c r="A6" s="320"/>
      <c r="B6" s="333"/>
      <c r="C6" s="342"/>
      <c r="D6" s="200"/>
      <c r="E6" s="164">
        <v>4</v>
      </c>
      <c r="F6" s="91" t="s">
        <v>53</v>
      </c>
      <c r="G6" s="92"/>
      <c r="H6" s="93" t="s">
        <v>38</v>
      </c>
    </row>
    <row r="7" spans="1:10" ht="13.5" customHeight="1" thickBot="1" thickTop="1">
      <c r="A7" s="318" t="s">
        <v>62</v>
      </c>
      <c r="B7" s="331" t="s">
        <v>63</v>
      </c>
      <c r="C7" s="334" t="s">
        <v>64</v>
      </c>
      <c r="D7" s="198" t="s">
        <v>33</v>
      </c>
      <c r="E7" s="165">
        <v>5</v>
      </c>
      <c r="F7" s="192" t="s">
        <v>65</v>
      </c>
      <c r="G7" s="191" t="s">
        <v>44</v>
      </c>
      <c r="H7" s="88" t="s">
        <v>43</v>
      </c>
      <c r="J7" s="63"/>
    </row>
    <row r="8" spans="1:8" ht="13.5" customHeight="1">
      <c r="A8" s="319"/>
      <c r="B8" s="332"/>
      <c r="C8" s="335"/>
      <c r="D8" s="199"/>
      <c r="E8" s="163">
        <v>6</v>
      </c>
      <c r="F8" s="94" t="s">
        <v>66</v>
      </c>
      <c r="G8" s="92"/>
      <c r="H8" s="90" t="s">
        <v>43</v>
      </c>
    </row>
    <row r="9" spans="1:8" ht="13.5" customHeight="1">
      <c r="A9" s="319"/>
      <c r="B9" s="332"/>
      <c r="C9" s="335"/>
      <c r="D9" s="199"/>
      <c r="E9" s="163">
        <v>7</v>
      </c>
      <c r="F9" s="89" t="s">
        <v>67</v>
      </c>
      <c r="G9" s="92"/>
      <c r="H9" s="90" t="s">
        <v>38</v>
      </c>
    </row>
    <row r="10" spans="1:8" ht="13.5" customHeight="1" thickBot="1">
      <c r="A10" s="320"/>
      <c r="B10" s="333"/>
      <c r="C10" s="336"/>
      <c r="D10" s="200"/>
      <c r="E10" s="164">
        <v>8</v>
      </c>
      <c r="F10" s="91" t="s">
        <v>68</v>
      </c>
      <c r="G10" s="92"/>
      <c r="H10" s="93" t="s">
        <v>38</v>
      </c>
    </row>
    <row r="11" spans="1:8" ht="13.5" customHeight="1" thickTop="1">
      <c r="A11" s="318" t="s">
        <v>73</v>
      </c>
      <c r="B11" s="334" t="s">
        <v>47</v>
      </c>
      <c r="C11" s="334" t="s">
        <v>74</v>
      </c>
      <c r="D11" s="198" t="s">
        <v>33</v>
      </c>
      <c r="E11" s="165">
        <v>9</v>
      </c>
      <c r="F11" s="94" t="s">
        <v>75</v>
      </c>
      <c r="G11" s="92"/>
      <c r="H11" s="88" t="s">
        <v>43</v>
      </c>
    </row>
    <row r="12" spans="1:8" ht="13.5" customHeight="1">
      <c r="A12" s="319"/>
      <c r="B12" s="335"/>
      <c r="C12" s="335"/>
      <c r="D12" s="199"/>
      <c r="E12" s="163">
        <v>10</v>
      </c>
      <c r="F12" s="89"/>
      <c r="G12" s="92"/>
      <c r="H12" s="90" t="s">
        <v>43</v>
      </c>
    </row>
    <row r="13" spans="1:8" ht="13.5" customHeight="1">
      <c r="A13" s="319"/>
      <c r="B13" s="335"/>
      <c r="C13" s="335"/>
      <c r="D13" s="199"/>
      <c r="E13" s="163">
        <v>11</v>
      </c>
      <c r="F13" s="89" t="s">
        <v>76</v>
      </c>
      <c r="G13" s="92"/>
      <c r="H13" s="90" t="s">
        <v>38</v>
      </c>
    </row>
    <row r="14" spans="1:8" ht="13.5" customHeight="1" thickBot="1">
      <c r="A14" s="320"/>
      <c r="B14" s="336"/>
      <c r="C14" s="336"/>
      <c r="D14" s="200"/>
      <c r="E14" s="164">
        <v>12</v>
      </c>
      <c r="F14" s="91" t="s">
        <v>77</v>
      </c>
      <c r="G14" s="92"/>
      <c r="H14" s="93" t="s">
        <v>38</v>
      </c>
    </row>
    <row r="15" spans="1:8" ht="13.5" customHeight="1" thickTop="1">
      <c r="A15" s="318" t="s">
        <v>89</v>
      </c>
      <c r="B15" s="331" t="s">
        <v>90</v>
      </c>
      <c r="C15" s="334" t="s">
        <v>91</v>
      </c>
      <c r="D15" s="198" t="s">
        <v>33</v>
      </c>
      <c r="E15" s="165">
        <v>13</v>
      </c>
      <c r="F15" s="94" t="s">
        <v>92</v>
      </c>
      <c r="G15" s="92"/>
      <c r="H15" s="88" t="s">
        <v>43</v>
      </c>
    </row>
    <row r="16" spans="1:8" ht="13.5" customHeight="1">
      <c r="A16" s="319"/>
      <c r="B16" s="332"/>
      <c r="C16" s="335"/>
      <c r="D16" s="199"/>
      <c r="E16" s="163">
        <v>14</v>
      </c>
      <c r="F16" s="89" t="s">
        <v>93</v>
      </c>
      <c r="G16" s="92"/>
      <c r="H16" s="90" t="s">
        <v>43</v>
      </c>
    </row>
    <row r="17" spans="1:8" ht="13.5" customHeight="1">
      <c r="A17" s="319"/>
      <c r="B17" s="332"/>
      <c r="C17" s="335"/>
      <c r="D17" s="199"/>
      <c r="E17" s="163">
        <v>15</v>
      </c>
      <c r="F17" s="89" t="s">
        <v>94</v>
      </c>
      <c r="G17" s="92"/>
      <c r="H17" s="90" t="s">
        <v>38</v>
      </c>
    </row>
    <row r="18" spans="1:8" ht="13.5" customHeight="1" thickBot="1">
      <c r="A18" s="320"/>
      <c r="B18" s="333"/>
      <c r="C18" s="336"/>
      <c r="D18" s="200"/>
      <c r="E18" s="164">
        <v>16</v>
      </c>
      <c r="F18" s="91" t="s">
        <v>95</v>
      </c>
      <c r="G18" s="92"/>
      <c r="H18" s="93" t="s">
        <v>38</v>
      </c>
    </row>
    <row r="19" spans="1:8" ht="13.5" customHeight="1" thickTop="1">
      <c r="A19" s="318" t="s">
        <v>99</v>
      </c>
      <c r="B19" s="331" t="s">
        <v>83</v>
      </c>
      <c r="C19" s="334" t="s">
        <v>100</v>
      </c>
      <c r="D19" s="198" t="s">
        <v>33</v>
      </c>
      <c r="E19" s="165">
        <v>17</v>
      </c>
      <c r="F19" s="94" t="s">
        <v>101</v>
      </c>
      <c r="G19" s="92"/>
      <c r="H19" s="88" t="s">
        <v>43</v>
      </c>
    </row>
    <row r="20" spans="1:8" ht="13.5" customHeight="1">
      <c r="A20" s="319"/>
      <c r="B20" s="332"/>
      <c r="C20" s="335"/>
      <c r="D20" s="199"/>
      <c r="E20" s="163">
        <v>18</v>
      </c>
      <c r="F20" s="89" t="s">
        <v>102</v>
      </c>
      <c r="G20" s="92"/>
      <c r="H20" s="90" t="s">
        <v>43</v>
      </c>
    </row>
    <row r="21" spans="1:8" ht="13.5" customHeight="1">
      <c r="A21" s="319"/>
      <c r="B21" s="332"/>
      <c r="C21" s="335"/>
      <c r="D21" s="199"/>
      <c r="E21" s="163">
        <v>19</v>
      </c>
      <c r="F21" s="89" t="s">
        <v>103</v>
      </c>
      <c r="G21" s="92"/>
      <c r="H21" s="90" t="s">
        <v>38</v>
      </c>
    </row>
    <row r="22" spans="1:8" ht="13.5" customHeight="1" thickBot="1">
      <c r="A22" s="320"/>
      <c r="B22" s="333"/>
      <c r="C22" s="336"/>
      <c r="D22" s="200"/>
      <c r="E22" s="164">
        <v>20</v>
      </c>
      <c r="F22" s="91" t="s">
        <v>104</v>
      </c>
      <c r="G22" s="92"/>
      <c r="H22" s="93" t="s">
        <v>38</v>
      </c>
    </row>
    <row r="23" spans="1:8" ht="13.5" customHeight="1" thickTop="1">
      <c r="A23" s="318" t="s">
        <v>105</v>
      </c>
      <c r="B23" s="331" t="s">
        <v>106</v>
      </c>
      <c r="C23" s="334" t="s">
        <v>107</v>
      </c>
      <c r="D23" s="198" t="s">
        <v>33</v>
      </c>
      <c r="E23" s="165">
        <v>21</v>
      </c>
      <c r="F23" s="94" t="s">
        <v>108</v>
      </c>
      <c r="G23" s="92"/>
      <c r="H23" s="88" t="s">
        <v>43</v>
      </c>
    </row>
    <row r="24" spans="1:8" ht="13.5" customHeight="1">
      <c r="A24" s="319"/>
      <c r="B24" s="332"/>
      <c r="C24" s="335"/>
      <c r="D24" s="199"/>
      <c r="E24" s="163">
        <v>22</v>
      </c>
      <c r="F24" s="89" t="s">
        <v>109</v>
      </c>
      <c r="G24" s="92"/>
      <c r="H24" s="90" t="s">
        <v>43</v>
      </c>
    </row>
    <row r="25" spans="1:8" ht="13.5" customHeight="1">
      <c r="A25" s="319"/>
      <c r="B25" s="332"/>
      <c r="C25" s="335"/>
      <c r="D25" s="199"/>
      <c r="E25" s="163">
        <v>23</v>
      </c>
      <c r="F25" s="89" t="s">
        <v>110</v>
      </c>
      <c r="G25" s="92"/>
      <c r="H25" s="90" t="s">
        <v>38</v>
      </c>
    </row>
    <row r="26" spans="1:8" ht="13.5" customHeight="1" thickBot="1">
      <c r="A26" s="320"/>
      <c r="B26" s="333"/>
      <c r="C26" s="336"/>
      <c r="D26" s="200"/>
      <c r="E26" s="164">
        <v>24</v>
      </c>
      <c r="F26" s="91" t="s">
        <v>111</v>
      </c>
      <c r="G26" s="92"/>
      <c r="H26" s="93" t="s">
        <v>38</v>
      </c>
    </row>
    <row r="27" spans="1:8" ht="13.5" customHeight="1" thickTop="1">
      <c r="A27" s="318" t="s">
        <v>116</v>
      </c>
      <c r="B27" s="331" t="s">
        <v>117</v>
      </c>
      <c r="C27" s="334" t="s">
        <v>118</v>
      </c>
      <c r="D27" s="203" t="s">
        <v>33</v>
      </c>
      <c r="E27" s="165">
        <v>25</v>
      </c>
      <c r="F27" s="89" t="s">
        <v>119</v>
      </c>
      <c r="G27" s="92"/>
      <c r="H27" s="88" t="s">
        <v>43</v>
      </c>
    </row>
    <row r="28" spans="1:8" ht="13.5" customHeight="1">
      <c r="A28" s="319"/>
      <c r="B28" s="332"/>
      <c r="C28" s="335"/>
      <c r="D28" s="204"/>
      <c r="E28" s="163">
        <v>26</v>
      </c>
      <c r="F28" s="89" t="s">
        <v>120</v>
      </c>
      <c r="G28" s="92"/>
      <c r="H28" s="90" t="s">
        <v>43</v>
      </c>
    </row>
    <row r="29" spans="1:8" ht="13.5" customHeight="1">
      <c r="A29" s="319"/>
      <c r="B29" s="332"/>
      <c r="C29" s="335"/>
      <c r="D29" s="204"/>
      <c r="E29" s="163">
        <v>27</v>
      </c>
      <c r="F29" s="89" t="s">
        <v>121</v>
      </c>
      <c r="G29" s="92"/>
      <c r="H29" s="90" t="s">
        <v>38</v>
      </c>
    </row>
    <row r="30" spans="1:8" ht="13.5" customHeight="1" thickBot="1">
      <c r="A30" s="320"/>
      <c r="B30" s="333"/>
      <c r="C30" s="336"/>
      <c r="D30" s="205"/>
      <c r="E30" s="164">
        <v>28</v>
      </c>
      <c r="F30" s="89" t="s">
        <v>122</v>
      </c>
      <c r="G30" s="92"/>
      <c r="H30" s="93" t="s">
        <v>38</v>
      </c>
    </row>
    <row r="31" spans="1:8" ht="13.5" customHeight="1" thickTop="1">
      <c r="A31" s="318" t="s">
        <v>123</v>
      </c>
      <c r="B31" s="331" t="s">
        <v>124</v>
      </c>
      <c r="C31" s="334" t="s">
        <v>125</v>
      </c>
      <c r="D31" s="198" t="s">
        <v>33</v>
      </c>
      <c r="E31" s="162">
        <v>29</v>
      </c>
      <c r="F31" s="86" t="s">
        <v>126</v>
      </c>
      <c r="G31" s="92"/>
      <c r="H31" s="88" t="s">
        <v>43</v>
      </c>
    </row>
    <row r="32" spans="1:8" ht="13.5" customHeight="1">
      <c r="A32" s="319"/>
      <c r="B32" s="332"/>
      <c r="C32" s="335"/>
      <c r="D32" s="199"/>
      <c r="E32" s="163">
        <v>30</v>
      </c>
      <c r="F32" s="89" t="s">
        <v>168</v>
      </c>
      <c r="G32" s="92"/>
      <c r="H32" s="90" t="s">
        <v>43</v>
      </c>
    </row>
    <row r="33" spans="1:8" ht="13.5" customHeight="1">
      <c r="A33" s="319"/>
      <c r="B33" s="332"/>
      <c r="C33" s="335"/>
      <c r="D33" s="199"/>
      <c r="E33" s="163">
        <v>31</v>
      </c>
      <c r="F33" s="89" t="s">
        <v>127</v>
      </c>
      <c r="G33" s="92"/>
      <c r="H33" s="90" t="s">
        <v>38</v>
      </c>
    </row>
    <row r="34" spans="1:8" ht="13.5" customHeight="1" thickBot="1">
      <c r="A34" s="320"/>
      <c r="B34" s="333"/>
      <c r="C34" s="336"/>
      <c r="D34" s="200"/>
      <c r="E34" s="164">
        <v>32</v>
      </c>
      <c r="F34" s="91" t="s">
        <v>128</v>
      </c>
      <c r="G34" s="92"/>
      <c r="H34" s="93" t="s">
        <v>38</v>
      </c>
    </row>
    <row r="35" spans="1:8" ht="13.5" customHeight="1" thickTop="1">
      <c r="A35" s="318" t="s">
        <v>133</v>
      </c>
      <c r="B35" s="331" t="s">
        <v>134</v>
      </c>
      <c r="C35" s="334" t="s">
        <v>135</v>
      </c>
      <c r="D35" s="198" t="s">
        <v>33</v>
      </c>
      <c r="E35" s="165">
        <v>33</v>
      </c>
      <c r="F35" s="94" t="s">
        <v>136</v>
      </c>
      <c r="G35" s="92"/>
      <c r="H35" s="88" t="s">
        <v>43</v>
      </c>
    </row>
    <row r="36" spans="1:8" ht="13.5" customHeight="1">
      <c r="A36" s="319"/>
      <c r="B36" s="332"/>
      <c r="C36" s="335"/>
      <c r="D36" s="199"/>
      <c r="E36" s="163">
        <v>34</v>
      </c>
      <c r="F36" s="89" t="s">
        <v>137</v>
      </c>
      <c r="G36" s="92"/>
      <c r="H36" s="90" t="s">
        <v>43</v>
      </c>
    </row>
    <row r="37" spans="1:8" ht="13.5" customHeight="1">
      <c r="A37" s="319"/>
      <c r="B37" s="332"/>
      <c r="C37" s="335"/>
      <c r="D37" s="199"/>
      <c r="E37" s="163">
        <v>35</v>
      </c>
      <c r="F37" s="89" t="s">
        <v>138</v>
      </c>
      <c r="G37" s="92"/>
      <c r="H37" s="90" t="s">
        <v>38</v>
      </c>
    </row>
    <row r="38" spans="1:8" ht="13.5" customHeight="1" thickBot="1">
      <c r="A38" s="320"/>
      <c r="B38" s="333"/>
      <c r="C38" s="336"/>
      <c r="D38" s="200"/>
      <c r="E38" s="164">
        <v>36</v>
      </c>
      <c r="F38" s="91" t="s">
        <v>139</v>
      </c>
      <c r="G38" s="92"/>
      <c r="H38" s="93" t="s">
        <v>38</v>
      </c>
    </row>
    <row r="39" spans="1:8" ht="13.5" customHeight="1" thickTop="1">
      <c r="A39" s="318" t="s">
        <v>140</v>
      </c>
      <c r="B39" s="331" t="s">
        <v>83</v>
      </c>
      <c r="C39" s="334" t="s">
        <v>141</v>
      </c>
      <c r="D39" s="198" t="s">
        <v>33</v>
      </c>
      <c r="E39" s="165">
        <v>37</v>
      </c>
      <c r="F39" s="94" t="s">
        <v>142</v>
      </c>
      <c r="G39" s="92"/>
      <c r="H39" s="88" t="s">
        <v>43</v>
      </c>
    </row>
    <row r="40" spans="1:8" ht="13.5" customHeight="1">
      <c r="A40" s="319"/>
      <c r="B40" s="332"/>
      <c r="C40" s="335"/>
      <c r="D40" s="199"/>
      <c r="E40" s="163">
        <v>38</v>
      </c>
      <c r="F40" s="89" t="s">
        <v>169</v>
      </c>
      <c r="G40" s="92"/>
      <c r="H40" s="90" t="s">
        <v>43</v>
      </c>
    </row>
    <row r="41" spans="1:8" ht="13.5" customHeight="1">
      <c r="A41" s="319"/>
      <c r="B41" s="332"/>
      <c r="C41" s="335"/>
      <c r="D41" s="199"/>
      <c r="E41" s="163">
        <v>39</v>
      </c>
      <c r="F41" s="89" t="s">
        <v>143</v>
      </c>
      <c r="G41" s="92"/>
      <c r="H41" s="90" t="s">
        <v>38</v>
      </c>
    </row>
    <row r="42" spans="1:8" ht="13.5" customHeight="1" thickBot="1">
      <c r="A42" s="320"/>
      <c r="B42" s="333"/>
      <c r="C42" s="336"/>
      <c r="D42" s="200"/>
      <c r="E42" s="164">
        <v>40</v>
      </c>
      <c r="F42" s="91" t="s">
        <v>144</v>
      </c>
      <c r="G42" s="92"/>
      <c r="H42" s="93" t="s">
        <v>38</v>
      </c>
    </row>
    <row r="43" spans="1:8" ht="13.5" customHeight="1" thickTop="1">
      <c r="A43" s="318" t="s">
        <v>146</v>
      </c>
      <c r="B43" s="331" t="s">
        <v>147</v>
      </c>
      <c r="C43" s="334" t="s">
        <v>148</v>
      </c>
      <c r="D43" s="198" t="s">
        <v>33</v>
      </c>
      <c r="E43" s="165">
        <v>41</v>
      </c>
      <c r="F43" s="94" t="s">
        <v>149</v>
      </c>
      <c r="G43" s="92"/>
      <c r="H43" s="88" t="s">
        <v>43</v>
      </c>
    </row>
    <row r="44" spans="1:8" ht="13.5" customHeight="1">
      <c r="A44" s="319"/>
      <c r="B44" s="332"/>
      <c r="C44" s="335"/>
      <c r="D44" s="199"/>
      <c r="E44" s="163">
        <v>42</v>
      </c>
      <c r="F44" s="89" t="s">
        <v>150</v>
      </c>
      <c r="G44" s="92"/>
      <c r="H44" s="90" t="s">
        <v>43</v>
      </c>
    </row>
    <row r="45" spans="1:8" ht="13.5" customHeight="1">
      <c r="A45" s="319"/>
      <c r="B45" s="332"/>
      <c r="C45" s="335"/>
      <c r="D45" s="199"/>
      <c r="E45" s="163">
        <v>43</v>
      </c>
      <c r="F45" s="89" t="s">
        <v>151</v>
      </c>
      <c r="G45" s="92"/>
      <c r="H45" s="90" t="s">
        <v>38</v>
      </c>
    </row>
    <row r="46" spans="1:8" ht="13.5" customHeight="1" thickBot="1">
      <c r="A46" s="320"/>
      <c r="B46" s="333"/>
      <c r="C46" s="336"/>
      <c r="D46" s="200"/>
      <c r="E46" s="164">
        <v>44</v>
      </c>
      <c r="F46" s="91" t="s">
        <v>152</v>
      </c>
      <c r="G46" s="92"/>
      <c r="H46" s="93" t="s">
        <v>38</v>
      </c>
    </row>
    <row r="47" spans="1:8" ht="13.5" customHeight="1" thickTop="1">
      <c r="A47" s="318" t="s">
        <v>158</v>
      </c>
      <c r="B47" s="331" t="s">
        <v>157</v>
      </c>
      <c r="C47" s="334" t="s">
        <v>159</v>
      </c>
      <c r="D47" s="198" t="s">
        <v>33</v>
      </c>
      <c r="E47" s="165">
        <v>45</v>
      </c>
      <c r="F47" s="94" t="s">
        <v>160</v>
      </c>
      <c r="G47" s="87"/>
      <c r="H47" s="88" t="s">
        <v>43</v>
      </c>
    </row>
    <row r="48" spans="1:8" ht="13.5" customHeight="1">
      <c r="A48" s="319"/>
      <c r="B48" s="332"/>
      <c r="C48" s="335"/>
      <c r="D48" s="199"/>
      <c r="E48" s="163">
        <v>46</v>
      </c>
      <c r="F48" s="89" t="s">
        <v>161</v>
      </c>
      <c r="G48" s="87"/>
      <c r="H48" s="90" t="s">
        <v>43</v>
      </c>
    </row>
    <row r="49" spans="1:8" ht="13.5" customHeight="1">
      <c r="A49" s="319"/>
      <c r="B49" s="332"/>
      <c r="C49" s="335"/>
      <c r="D49" s="199"/>
      <c r="E49" s="163">
        <v>47</v>
      </c>
      <c r="F49" s="89" t="s">
        <v>162</v>
      </c>
      <c r="G49" s="87"/>
      <c r="H49" s="90" t="s">
        <v>38</v>
      </c>
    </row>
    <row r="50" spans="1:8" ht="13.5" customHeight="1" thickBot="1">
      <c r="A50" s="320"/>
      <c r="B50" s="333"/>
      <c r="C50" s="336"/>
      <c r="D50" s="200"/>
      <c r="E50" s="164">
        <v>48</v>
      </c>
      <c r="F50" s="91" t="s">
        <v>163</v>
      </c>
      <c r="G50" s="92"/>
      <c r="H50" s="93" t="s">
        <v>38</v>
      </c>
    </row>
    <row r="51" spans="1:8" ht="13.5" customHeight="1" thickTop="1">
      <c r="A51" s="318"/>
      <c r="B51" s="331"/>
      <c r="C51" s="334"/>
      <c r="D51" s="198"/>
      <c r="E51" s="165"/>
      <c r="F51" s="94"/>
      <c r="G51" s="92"/>
      <c r="H51" s="88"/>
    </row>
    <row r="52" spans="1:8" ht="13.5" customHeight="1">
      <c r="A52" s="319"/>
      <c r="B52" s="332"/>
      <c r="C52" s="335"/>
      <c r="D52" s="199"/>
      <c r="E52" s="163"/>
      <c r="F52" s="89"/>
      <c r="G52" s="92"/>
      <c r="H52" s="90"/>
    </row>
    <row r="53" spans="1:8" ht="13.5" customHeight="1">
      <c r="A53" s="319"/>
      <c r="B53" s="332"/>
      <c r="C53" s="335"/>
      <c r="D53" s="199"/>
      <c r="E53" s="163"/>
      <c r="F53" s="89"/>
      <c r="G53" s="92"/>
      <c r="H53" s="90"/>
    </row>
    <row r="54" spans="1:8" ht="13.5" customHeight="1" thickBot="1">
      <c r="A54" s="320"/>
      <c r="B54" s="333"/>
      <c r="C54" s="336"/>
      <c r="D54" s="200"/>
      <c r="E54" s="164"/>
      <c r="F54" s="91"/>
      <c r="G54" s="92"/>
      <c r="H54" s="93"/>
    </row>
    <row r="55" spans="1:8" ht="13.5" customHeight="1" thickTop="1">
      <c r="A55" s="318"/>
      <c r="B55" s="331"/>
      <c r="C55" s="334"/>
      <c r="D55" s="198"/>
      <c r="E55" s="162"/>
      <c r="F55" s="86"/>
      <c r="G55" s="92"/>
      <c r="H55" s="88"/>
    </row>
    <row r="56" spans="1:8" ht="13.5" customHeight="1">
      <c r="A56" s="319"/>
      <c r="B56" s="332"/>
      <c r="C56" s="335"/>
      <c r="D56" s="199"/>
      <c r="E56" s="163"/>
      <c r="F56" s="89"/>
      <c r="G56" s="92"/>
      <c r="H56" s="90"/>
    </row>
    <row r="57" spans="1:8" ht="13.5" customHeight="1">
      <c r="A57" s="319"/>
      <c r="B57" s="332"/>
      <c r="C57" s="335"/>
      <c r="D57" s="199"/>
      <c r="E57" s="163"/>
      <c r="F57" s="89"/>
      <c r="G57" s="92"/>
      <c r="H57" s="90"/>
    </row>
    <row r="58" spans="1:8" ht="13.5" customHeight="1" thickBot="1">
      <c r="A58" s="320"/>
      <c r="B58" s="333"/>
      <c r="C58" s="336"/>
      <c r="D58" s="200"/>
      <c r="E58" s="164"/>
      <c r="F58" s="91"/>
      <c r="G58" s="92"/>
      <c r="H58" s="93"/>
    </row>
    <row r="59" spans="1:8" ht="13.5" customHeight="1" thickBot="1" thickTop="1">
      <c r="A59" s="321" t="s">
        <v>48</v>
      </c>
      <c r="B59" s="331" t="s">
        <v>47</v>
      </c>
      <c r="C59" s="340" t="s">
        <v>49</v>
      </c>
      <c r="D59" s="198" t="s">
        <v>34</v>
      </c>
      <c r="E59" s="162">
        <v>51</v>
      </c>
      <c r="F59" s="86" t="s">
        <v>54</v>
      </c>
      <c r="G59" s="87"/>
      <c r="H59" s="88" t="s">
        <v>43</v>
      </c>
    </row>
    <row r="60" spans="1:8" ht="13.5" customHeight="1" thickBot="1">
      <c r="A60" s="322"/>
      <c r="B60" s="332"/>
      <c r="C60" s="341"/>
      <c r="D60" s="199"/>
      <c r="E60" s="193">
        <v>52</v>
      </c>
      <c r="F60" s="195" t="s">
        <v>55</v>
      </c>
      <c r="G60" s="191" t="s">
        <v>40</v>
      </c>
      <c r="H60" s="90" t="s">
        <v>43</v>
      </c>
    </row>
    <row r="61" spans="1:8" ht="13.5" customHeight="1" thickBot="1">
      <c r="A61" s="322"/>
      <c r="B61" s="332"/>
      <c r="C61" s="341"/>
      <c r="D61" s="199"/>
      <c r="E61" s="193">
        <v>53</v>
      </c>
      <c r="F61" s="195" t="s">
        <v>56</v>
      </c>
      <c r="G61" s="191" t="s">
        <v>41</v>
      </c>
      <c r="H61" s="90" t="s">
        <v>38</v>
      </c>
    </row>
    <row r="62" spans="1:8" ht="13.5" customHeight="1" thickBot="1">
      <c r="A62" s="323"/>
      <c r="B62" s="333"/>
      <c r="C62" s="342"/>
      <c r="D62" s="200"/>
      <c r="E62" s="194">
        <v>54</v>
      </c>
      <c r="F62" s="196" t="s">
        <v>57</v>
      </c>
      <c r="G62" s="191" t="s">
        <v>42</v>
      </c>
      <c r="H62" s="93" t="s">
        <v>38</v>
      </c>
    </row>
    <row r="63" spans="1:8" ht="13.5" customHeight="1" thickTop="1">
      <c r="A63" s="321" t="s">
        <v>62</v>
      </c>
      <c r="B63" s="331" t="s">
        <v>63</v>
      </c>
      <c r="C63" s="334" t="s">
        <v>64</v>
      </c>
      <c r="D63" s="198" t="s">
        <v>34</v>
      </c>
      <c r="E63" s="165">
        <v>55</v>
      </c>
      <c r="F63" s="94" t="s">
        <v>69</v>
      </c>
      <c r="G63" s="92"/>
      <c r="H63" s="88" t="s">
        <v>43</v>
      </c>
    </row>
    <row r="64" spans="1:8" ht="13.5" customHeight="1">
      <c r="A64" s="322"/>
      <c r="B64" s="332"/>
      <c r="C64" s="335"/>
      <c r="D64" s="199"/>
      <c r="E64" s="163">
        <v>56</v>
      </c>
      <c r="F64" s="89" t="s">
        <v>70</v>
      </c>
      <c r="G64" s="92"/>
      <c r="H64" s="90" t="s">
        <v>43</v>
      </c>
    </row>
    <row r="65" spans="1:8" ht="13.5" customHeight="1">
      <c r="A65" s="322"/>
      <c r="B65" s="332"/>
      <c r="C65" s="335"/>
      <c r="D65" s="199"/>
      <c r="E65" s="163">
        <v>57</v>
      </c>
      <c r="F65" s="89" t="s">
        <v>71</v>
      </c>
      <c r="G65" s="92"/>
      <c r="H65" s="90" t="s">
        <v>38</v>
      </c>
    </row>
    <row r="66" spans="1:8" ht="13.5" customHeight="1" thickBot="1">
      <c r="A66" s="323"/>
      <c r="B66" s="333"/>
      <c r="C66" s="336"/>
      <c r="D66" s="200"/>
      <c r="E66" s="164">
        <v>58</v>
      </c>
      <c r="F66" s="91" t="s">
        <v>72</v>
      </c>
      <c r="G66" s="92"/>
      <c r="H66" s="93" t="s">
        <v>38</v>
      </c>
    </row>
    <row r="67" spans="1:8" ht="13.5" customHeight="1" thickTop="1">
      <c r="A67" s="321" t="s">
        <v>73</v>
      </c>
      <c r="B67" s="331" t="s">
        <v>47</v>
      </c>
      <c r="C67" s="334" t="s">
        <v>74</v>
      </c>
      <c r="D67" s="198" t="s">
        <v>34</v>
      </c>
      <c r="E67" s="165">
        <v>59</v>
      </c>
      <c r="F67" s="94" t="s">
        <v>78</v>
      </c>
      <c r="G67" s="92"/>
      <c r="H67" s="88" t="s">
        <v>43</v>
      </c>
    </row>
    <row r="68" spans="1:8" ht="13.5" customHeight="1">
      <c r="A68" s="322"/>
      <c r="B68" s="332"/>
      <c r="C68" s="335"/>
      <c r="D68" s="199"/>
      <c r="E68" s="163">
        <v>60</v>
      </c>
      <c r="F68" s="89" t="s">
        <v>79</v>
      </c>
      <c r="G68" s="92"/>
      <c r="H68" s="90" t="s">
        <v>43</v>
      </c>
    </row>
    <row r="69" spans="1:8" ht="13.5" customHeight="1">
      <c r="A69" s="322"/>
      <c r="B69" s="332"/>
      <c r="C69" s="335"/>
      <c r="D69" s="199"/>
      <c r="E69" s="163">
        <v>61</v>
      </c>
      <c r="F69" s="89" t="s">
        <v>80</v>
      </c>
      <c r="G69" s="92"/>
      <c r="H69" s="90" t="s">
        <v>38</v>
      </c>
    </row>
    <row r="70" spans="1:8" ht="13.5" customHeight="1" thickBot="1">
      <c r="A70" s="323"/>
      <c r="B70" s="333"/>
      <c r="C70" s="336"/>
      <c r="D70" s="200"/>
      <c r="E70" s="164">
        <v>62</v>
      </c>
      <c r="F70" s="91" t="s">
        <v>81</v>
      </c>
      <c r="G70" s="92"/>
      <c r="H70" s="93" t="s">
        <v>38</v>
      </c>
    </row>
    <row r="71" spans="1:8" ht="13.5" customHeight="1" thickTop="1">
      <c r="A71" s="321" t="s">
        <v>82</v>
      </c>
      <c r="B71" s="331" t="s">
        <v>83</v>
      </c>
      <c r="C71" s="334" t="s">
        <v>84</v>
      </c>
      <c r="D71" s="198" t="s">
        <v>34</v>
      </c>
      <c r="E71" s="165">
        <v>63</v>
      </c>
      <c r="F71" s="94" t="s">
        <v>85</v>
      </c>
      <c r="G71" s="92"/>
      <c r="H71" s="88" t="s">
        <v>43</v>
      </c>
    </row>
    <row r="72" spans="1:8" ht="13.5" customHeight="1">
      <c r="A72" s="322"/>
      <c r="B72" s="332"/>
      <c r="C72" s="335"/>
      <c r="D72" s="199"/>
      <c r="E72" s="163">
        <v>64</v>
      </c>
      <c r="F72" s="89" t="s">
        <v>86</v>
      </c>
      <c r="G72" s="92"/>
      <c r="H72" s="90" t="s">
        <v>43</v>
      </c>
    </row>
    <row r="73" spans="1:8" ht="13.5" customHeight="1">
      <c r="A73" s="322"/>
      <c r="B73" s="332"/>
      <c r="C73" s="335"/>
      <c r="D73" s="199"/>
      <c r="E73" s="163">
        <v>65</v>
      </c>
      <c r="F73" s="89" t="s">
        <v>87</v>
      </c>
      <c r="G73" s="92"/>
      <c r="H73" s="90" t="s">
        <v>38</v>
      </c>
    </row>
    <row r="74" spans="1:8" ht="13.5" customHeight="1" thickBot="1">
      <c r="A74" s="323"/>
      <c r="B74" s="333"/>
      <c r="C74" s="336"/>
      <c r="D74" s="200"/>
      <c r="E74" s="164">
        <v>66</v>
      </c>
      <c r="F74" s="91" t="s">
        <v>88</v>
      </c>
      <c r="G74" s="92"/>
      <c r="H74" s="93" t="s">
        <v>38</v>
      </c>
    </row>
    <row r="75" spans="1:8" ht="13.5" customHeight="1" thickTop="1">
      <c r="A75" s="321" t="s">
        <v>89</v>
      </c>
      <c r="B75" s="331" t="s">
        <v>90</v>
      </c>
      <c r="C75" s="334" t="s">
        <v>91</v>
      </c>
      <c r="D75" s="198" t="s">
        <v>34</v>
      </c>
      <c r="E75" s="165">
        <v>67</v>
      </c>
      <c r="F75" s="94" t="s">
        <v>96</v>
      </c>
      <c r="G75" s="92"/>
      <c r="H75" s="88" t="s">
        <v>43</v>
      </c>
    </row>
    <row r="76" spans="1:8" ht="13.5" customHeight="1">
      <c r="A76" s="322"/>
      <c r="B76" s="332"/>
      <c r="C76" s="335"/>
      <c r="D76" s="199"/>
      <c r="E76" s="163">
        <v>68</v>
      </c>
      <c r="F76" s="89" t="s">
        <v>97</v>
      </c>
      <c r="G76" s="92"/>
      <c r="H76" s="90" t="s">
        <v>43</v>
      </c>
    </row>
    <row r="77" spans="1:8" ht="13.5" customHeight="1">
      <c r="A77" s="322"/>
      <c r="B77" s="332"/>
      <c r="C77" s="335"/>
      <c r="D77" s="199"/>
      <c r="E77" s="163">
        <v>69</v>
      </c>
      <c r="F77" s="89" t="s">
        <v>98</v>
      </c>
      <c r="G77" s="92"/>
      <c r="H77" s="90" t="s">
        <v>38</v>
      </c>
    </row>
    <row r="78" spans="1:8" ht="13.5" customHeight="1" thickBot="1">
      <c r="A78" s="323"/>
      <c r="B78" s="333"/>
      <c r="C78" s="336"/>
      <c r="D78" s="200"/>
      <c r="E78" s="164">
        <v>70</v>
      </c>
      <c r="F78" s="91"/>
      <c r="G78" s="92"/>
      <c r="H78" s="93" t="s">
        <v>38</v>
      </c>
    </row>
    <row r="79" spans="1:8" ht="13.5" customHeight="1" thickTop="1">
      <c r="A79" s="321" t="s">
        <v>105</v>
      </c>
      <c r="B79" s="331" t="s">
        <v>106</v>
      </c>
      <c r="C79" s="334" t="s">
        <v>107</v>
      </c>
      <c r="D79" s="198" t="s">
        <v>34</v>
      </c>
      <c r="E79" s="165">
        <v>71</v>
      </c>
      <c r="F79" s="94" t="s">
        <v>112</v>
      </c>
      <c r="G79" s="92"/>
      <c r="H79" s="88" t="s">
        <v>43</v>
      </c>
    </row>
    <row r="80" spans="1:8" ht="13.5" customHeight="1">
      <c r="A80" s="322"/>
      <c r="B80" s="332"/>
      <c r="C80" s="335"/>
      <c r="D80" s="199"/>
      <c r="E80" s="163">
        <v>72</v>
      </c>
      <c r="F80" s="89" t="s">
        <v>113</v>
      </c>
      <c r="G80" s="92"/>
      <c r="H80" s="90" t="s">
        <v>43</v>
      </c>
    </row>
    <row r="81" spans="1:8" ht="13.5" customHeight="1">
      <c r="A81" s="322"/>
      <c r="B81" s="332"/>
      <c r="C81" s="335"/>
      <c r="D81" s="199"/>
      <c r="E81" s="163">
        <v>73</v>
      </c>
      <c r="F81" s="89" t="s">
        <v>114</v>
      </c>
      <c r="G81" s="92"/>
      <c r="H81" s="90" t="s">
        <v>38</v>
      </c>
    </row>
    <row r="82" spans="1:8" ht="13.5" customHeight="1" thickBot="1">
      <c r="A82" s="323"/>
      <c r="B82" s="333"/>
      <c r="C82" s="336"/>
      <c r="D82" s="200"/>
      <c r="E82" s="164">
        <v>74</v>
      </c>
      <c r="F82" s="91" t="s">
        <v>115</v>
      </c>
      <c r="G82" s="92"/>
      <c r="H82" s="93" t="s">
        <v>38</v>
      </c>
    </row>
    <row r="83" spans="1:8" ht="13.5" customHeight="1" thickTop="1">
      <c r="A83" s="321" t="s">
        <v>123</v>
      </c>
      <c r="B83" s="331" t="s">
        <v>124</v>
      </c>
      <c r="C83" s="334" t="s">
        <v>125</v>
      </c>
      <c r="D83" s="198" t="s">
        <v>34</v>
      </c>
      <c r="E83" s="165">
        <v>75</v>
      </c>
      <c r="F83" s="94" t="s">
        <v>129</v>
      </c>
      <c r="G83" s="92"/>
      <c r="H83" s="88" t="s">
        <v>43</v>
      </c>
    </row>
    <row r="84" spans="1:8" ht="13.5" customHeight="1">
      <c r="A84" s="322"/>
      <c r="B84" s="332"/>
      <c r="C84" s="335"/>
      <c r="D84" s="199"/>
      <c r="E84" s="163">
        <v>76</v>
      </c>
      <c r="F84" s="89" t="s">
        <v>130</v>
      </c>
      <c r="G84" s="92"/>
      <c r="H84" s="90" t="s">
        <v>43</v>
      </c>
    </row>
    <row r="85" spans="1:8" ht="13.5" customHeight="1">
      <c r="A85" s="322"/>
      <c r="B85" s="332"/>
      <c r="C85" s="335"/>
      <c r="D85" s="199"/>
      <c r="E85" s="163">
        <v>77</v>
      </c>
      <c r="F85" s="89" t="s">
        <v>131</v>
      </c>
      <c r="G85" s="92"/>
      <c r="H85" s="90" t="s">
        <v>38</v>
      </c>
    </row>
    <row r="86" spans="1:8" ht="13.5" customHeight="1" thickBot="1">
      <c r="A86" s="323"/>
      <c r="B86" s="333"/>
      <c r="C86" s="336"/>
      <c r="D86" s="200"/>
      <c r="E86" s="164">
        <v>78</v>
      </c>
      <c r="F86" s="91" t="s">
        <v>132</v>
      </c>
      <c r="G86" s="92"/>
      <c r="H86" s="93" t="s">
        <v>38</v>
      </c>
    </row>
    <row r="87" spans="1:8" ht="13.5" customHeight="1" thickTop="1">
      <c r="A87" s="321" t="s">
        <v>140</v>
      </c>
      <c r="B87" s="331" t="s">
        <v>83</v>
      </c>
      <c r="C87" s="334" t="s">
        <v>141</v>
      </c>
      <c r="D87" s="198" t="s">
        <v>34</v>
      </c>
      <c r="E87" s="165">
        <v>79</v>
      </c>
      <c r="F87" s="94" t="s">
        <v>145</v>
      </c>
      <c r="G87" s="92"/>
      <c r="H87" s="88" t="s">
        <v>43</v>
      </c>
    </row>
    <row r="88" spans="1:8" ht="13.5" customHeight="1">
      <c r="A88" s="322"/>
      <c r="B88" s="332"/>
      <c r="C88" s="335"/>
      <c r="D88" s="199"/>
      <c r="E88" s="163">
        <v>80</v>
      </c>
      <c r="F88" s="89" t="s">
        <v>170</v>
      </c>
      <c r="G88" s="92"/>
      <c r="H88" s="90" t="s">
        <v>43</v>
      </c>
    </row>
    <row r="89" spans="1:8" ht="13.5" customHeight="1">
      <c r="A89" s="322"/>
      <c r="B89" s="332"/>
      <c r="C89" s="335"/>
      <c r="D89" s="199"/>
      <c r="E89" s="163">
        <v>81</v>
      </c>
      <c r="F89" s="89" t="s">
        <v>171</v>
      </c>
      <c r="G89" s="92"/>
      <c r="H89" s="90" t="s">
        <v>38</v>
      </c>
    </row>
    <row r="90" spans="1:8" ht="13.5" customHeight="1" thickBot="1">
      <c r="A90" s="323"/>
      <c r="B90" s="333"/>
      <c r="C90" s="336"/>
      <c r="D90" s="200"/>
      <c r="E90" s="164">
        <v>82</v>
      </c>
      <c r="F90" s="91" t="s">
        <v>172</v>
      </c>
      <c r="G90" s="92"/>
      <c r="H90" s="93" t="s">
        <v>38</v>
      </c>
    </row>
    <row r="91" spans="1:8" ht="13.5" customHeight="1" thickTop="1">
      <c r="A91" s="321" t="s">
        <v>146</v>
      </c>
      <c r="B91" s="331" t="s">
        <v>147</v>
      </c>
      <c r="C91" s="334" t="s">
        <v>148</v>
      </c>
      <c r="D91" s="198" t="s">
        <v>34</v>
      </c>
      <c r="E91" s="165">
        <v>83</v>
      </c>
      <c r="F91" s="94" t="s">
        <v>153</v>
      </c>
      <c r="G91" s="92"/>
      <c r="H91" s="88" t="s">
        <v>43</v>
      </c>
    </row>
    <row r="92" spans="1:8" ht="13.5" customHeight="1">
      <c r="A92" s="322"/>
      <c r="B92" s="332"/>
      <c r="C92" s="335"/>
      <c r="D92" s="199"/>
      <c r="E92" s="163">
        <v>84</v>
      </c>
      <c r="F92" s="89" t="s">
        <v>154</v>
      </c>
      <c r="G92" s="92"/>
      <c r="H92" s="90" t="s">
        <v>43</v>
      </c>
    </row>
    <row r="93" spans="1:8" ht="13.5" customHeight="1">
      <c r="A93" s="322"/>
      <c r="B93" s="332"/>
      <c r="C93" s="335"/>
      <c r="D93" s="199"/>
      <c r="E93" s="163">
        <v>85</v>
      </c>
      <c r="F93" s="89" t="s">
        <v>155</v>
      </c>
      <c r="G93" s="92"/>
      <c r="H93" s="90" t="s">
        <v>38</v>
      </c>
    </row>
    <row r="94" spans="1:8" ht="13.5" customHeight="1" thickBot="1">
      <c r="A94" s="323"/>
      <c r="B94" s="333"/>
      <c r="C94" s="336"/>
      <c r="D94" s="200"/>
      <c r="E94" s="164">
        <v>86</v>
      </c>
      <c r="F94" s="91" t="s">
        <v>156</v>
      </c>
      <c r="G94" s="92"/>
      <c r="H94" s="93" t="s">
        <v>38</v>
      </c>
    </row>
    <row r="95" spans="1:8" ht="13.5" customHeight="1" thickTop="1">
      <c r="A95" s="324" t="s">
        <v>158</v>
      </c>
      <c r="B95" s="331" t="s">
        <v>157</v>
      </c>
      <c r="C95" s="334" t="s">
        <v>159</v>
      </c>
      <c r="D95" s="198" t="s">
        <v>34</v>
      </c>
      <c r="E95" s="163">
        <v>87</v>
      </c>
      <c r="F95" s="94" t="s">
        <v>167</v>
      </c>
      <c r="G95" s="92"/>
      <c r="H95" s="88" t="s">
        <v>43</v>
      </c>
    </row>
    <row r="96" spans="1:8" ht="13.5" customHeight="1">
      <c r="A96" s="325"/>
      <c r="B96" s="332"/>
      <c r="C96" s="335"/>
      <c r="D96" s="199"/>
      <c r="E96" s="163">
        <v>88</v>
      </c>
      <c r="F96" s="89" t="s">
        <v>164</v>
      </c>
      <c r="G96" s="92"/>
      <c r="H96" s="90" t="s">
        <v>43</v>
      </c>
    </row>
    <row r="97" spans="1:8" ht="13.5" customHeight="1">
      <c r="A97" s="325"/>
      <c r="B97" s="332"/>
      <c r="C97" s="335"/>
      <c r="D97" s="199"/>
      <c r="E97" s="163">
        <v>89</v>
      </c>
      <c r="F97" s="89" t="s">
        <v>165</v>
      </c>
      <c r="G97" s="92"/>
      <c r="H97" s="90" t="s">
        <v>38</v>
      </c>
    </row>
    <row r="98" spans="1:8" ht="13.5" customHeight="1" thickBot="1">
      <c r="A98" s="326"/>
      <c r="B98" s="333"/>
      <c r="C98" s="336"/>
      <c r="D98" s="200"/>
      <c r="E98" s="163">
        <v>90</v>
      </c>
      <c r="F98" s="91" t="s">
        <v>166</v>
      </c>
      <c r="G98" s="92"/>
      <c r="H98" s="93" t="s">
        <v>38</v>
      </c>
    </row>
    <row r="99" spans="1:8" ht="13.5" customHeight="1" thickTop="1">
      <c r="A99" s="324"/>
      <c r="B99" s="331"/>
      <c r="C99" s="334"/>
      <c r="D99" s="198"/>
      <c r="E99" s="165"/>
      <c r="F99" s="94"/>
      <c r="G99" s="92"/>
      <c r="H99" s="88"/>
    </row>
    <row r="100" spans="1:8" ht="13.5" customHeight="1">
      <c r="A100" s="325"/>
      <c r="B100" s="332"/>
      <c r="C100" s="335"/>
      <c r="D100" s="199"/>
      <c r="E100" s="163"/>
      <c r="F100" s="89"/>
      <c r="G100" s="92"/>
      <c r="H100" s="90"/>
    </row>
    <row r="101" spans="1:8" ht="13.5" customHeight="1">
      <c r="A101" s="325"/>
      <c r="B101" s="332"/>
      <c r="C101" s="335"/>
      <c r="D101" s="199"/>
      <c r="E101" s="163"/>
      <c r="F101" s="89"/>
      <c r="G101" s="92"/>
      <c r="H101" s="90"/>
    </row>
    <row r="102" spans="1:8" ht="13.5" customHeight="1" thickBot="1">
      <c r="A102" s="326"/>
      <c r="B102" s="333"/>
      <c r="C102" s="336"/>
      <c r="D102" s="200"/>
      <c r="E102" s="164"/>
      <c r="F102" s="91"/>
      <c r="G102" s="92"/>
      <c r="H102" s="93"/>
    </row>
    <row r="103" spans="1:8" ht="13.5" customHeight="1" thickTop="1">
      <c r="A103" s="324"/>
      <c r="B103" s="331"/>
      <c r="C103" s="334"/>
      <c r="D103" s="198"/>
      <c r="E103" s="165"/>
      <c r="F103" s="94"/>
      <c r="G103" s="92"/>
      <c r="H103" s="88"/>
    </row>
    <row r="104" spans="1:8" ht="13.5" customHeight="1">
      <c r="A104" s="325"/>
      <c r="B104" s="332"/>
      <c r="C104" s="335"/>
      <c r="D104" s="199"/>
      <c r="E104" s="163"/>
      <c r="F104" s="89"/>
      <c r="G104" s="92"/>
      <c r="H104" s="90"/>
    </row>
    <row r="105" spans="1:8" ht="13.5" customHeight="1">
      <c r="A105" s="325"/>
      <c r="B105" s="332"/>
      <c r="C105" s="335"/>
      <c r="D105" s="199"/>
      <c r="E105" s="163"/>
      <c r="F105" s="89"/>
      <c r="G105" s="92"/>
      <c r="H105" s="90"/>
    </row>
    <row r="106" spans="1:8" ht="13.5" customHeight="1" thickBot="1">
      <c r="A106" s="326"/>
      <c r="B106" s="333"/>
      <c r="C106" s="336"/>
      <c r="D106" s="200"/>
      <c r="E106" s="164"/>
      <c r="F106" s="91"/>
      <c r="G106" s="92"/>
      <c r="H106" s="93"/>
    </row>
    <row r="107" spans="1:8" ht="13.5" customHeight="1" thickTop="1">
      <c r="A107" s="324"/>
      <c r="B107" s="331"/>
      <c r="C107" s="334"/>
      <c r="D107" s="198"/>
      <c r="E107" s="165"/>
      <c r="F107" s="94"/>
      <c r="G107" s="92"/>
      <c r="H107" s="88"/>
    </row>
    <row r="108" spans="1:8" ht="13.5" customHeight="1">
      <c r="A108" s="325"/>
      <c r="B108" s="332"/>
      <c r="C108" s="335"/>
      <c r="D108" s="199"/>
      <c r="E108" s="163"/>
      <c r="F108" s="89"/>
      <c r="G108" s="92"/>
      <c r="H108" s="90"/>
    </row>
    <row r="109" spans="1:8" ht="13.5" customHeight="1">
      <c r="A109" s="325"/>
      <c r="B109" s="332"/>
      <c r="C109" s="335"/>
      <c r="D109" s="199"/>
      <c r="E109" s="163"/>
      <c r="F109" s="89"/>
      <c r="G109" s="92"/>
      <c r="H109" s="90"/>
    </row>
    <row r="110" spans="1:8" ht="13.5" customHeight="1" thickBot="1">
      <c r="A110" s="326"/>
      <c r="B110" s="333"/>
      <c r="C110" s="336"/>
      <c r="D110" s="200"/>
      <c r="E110" s="164"/>
      <c r="F110" s="91"/>
      <c r="G110" s="92"/>
      <c r="H110" s="93"/>
    </row>
    <row r="111" spans="1:8" ht="13.5" customHeight="1" thickTop="1">
      <c r="A111" s="324"/>
      <c r="B111" s="331"/>
      <c r="C111" s="334"/>
      <c r="D111" s="198"/>
      <c r="E111" s="165"/>
      <c r="F111" s="94"/>
      <c r="G111" s="92"/>
      <c r="H111" s="88"/>
    </row>
    <row r="112" spans="1:8" ht="13.5" customHeight="1">
      <c r="A112" s="325"/>
      <c r="B112" s="332"/>
      <c r="C112" s="335"/>
      <c r="D112" s="199"/>
      <c r="E112" s="163"/>
      <c r="F112" s="89"/>
      <c r="G112" s="92"/>
      <c r="H112" s="90"/>
    </row>
    <row r="113" spans="1:8" ht="13.5" customHeight="1">
      <c r="A113" s="325"/>
      <c r="B113" s="332"/>
      <c r="C113" s="335"/>
      <c r="D113" s="199"/>
      <c r="E113" s="163"/>
      <c r="F113" s="89"/>
      <c r="G113" s="92"/>
      <c r="H113" s="90"/>
    </row>
    <row r="114" spans="1:8" ht="13.5" customHeight="1" thickBot="1">
      <c r="A114" s="326"/>
      <c r="B114" s="333"/>
      <c r="C114" s="336"/>
      <c r="D114" s="200"/>
      <c r="E114" s="164"/>
      <c r="F114" s="91"/>
      <c r="G114" s="92"/>
      <c r="H114" s="93"/>
    </row>
    <row r="115" spans="1:8" ht="15" customHeight="1" thickTop="1">
      <c r="A115" s="327"/>
      <c r="B115" s="337"/>
      <c r="C115" s="337"/>
      <c r="D115" s="96"/>
      <c r="E115" s="166"/>
      <c r="F115" s="92"/>
      <c r="G115" s="92"/>
      <c r="H115" s="92"/>
    </row>
    <row r="116" spans="1:8" ht="15" customHeight="1">
      <c r="A116" s="327"/>
      <c r="B116" s="337"/>
      <c r="C116" s="337"/>
      <c r="D116" s="96"/>
      <c r="E116" s="166"/>
      <c r="F116" s="92"/>
      <c r="G116" s="92"/>
      <c r="H116" s="92"/>
    </row>
    <row r="117" spans="1:8" ht="15" customHeight="1">
      <c r="A117" s="327"/>
      <c r="B117" s="337"/>
      <c r="C117" s="337"/>
      <c r="D117" s="96"/>
      <c r="E117" s="166"/>
      <c r="F117" s="92"/>
      <c r="G117" s="92"/>
      <c r="H117" s="92"/>
    </row>
    <row r="118" spans="1:8" ht="15">
      <c r="A118" s="327"/>
      <c r="B118" s="337"/>
      <c r="C118" s="337"/>
      <c r="D118" s="95"/>
      <c r="E118" s="166"/>
      <c r="F118" s="92"/>
      <c r="G118" s="92"/>
      <c r="H118" s="92"/>
    </row>
    <row r="119" spans="1:8" ht="15">
      <c r="A119" s="328"/>
      <c r="B119" s="338"/>
      <c r="C119" s="338"/>
      <c r="D119" s="92"/>
      <c r="E119" s="166"/>
      <c r="F119" s="92"/>
      <c r="G119" s="92"/>
      <c r="H119" s="92"/>
    </row>
    <row r="120" spans="1:8" ht="15">
      <c r="A120" s="328"/>
      <c r="B120" s="338"/>
      <c r="C120" s="338"/>
      <c r="D120" s="92"/>
      <c r="E120" s="166"/>
      <c r="F120" s="92"/>
      <c r="G120" s="92"/>
      <c r="H120" s="92"/>
    </row>
    <row r="121" spans="1:8" ht="15">
      <c r="A121" s="328"/>
      <c r="B121" s="338"/>
      <c r="C121" s="338"/>
      <c r="D121" s="92"/>
      <c r="E121" s="166"/>
      <c r="F121" s="92"/>
      <c r="G121" s="92"/>
      <c r="H121" s="92"/>
    </row>
    <row r="122" spans="1:8" ht="15">
      <c r="A122" s="328"/>
      <c r="B122" s="338"/>
      <c r="C122" s="338"/>
      <c r="D122" s="92"/>
      <c r="E122" s="166"/>
      <c r="F122" s="92"/>
      <c r="G122" s="92"/>
      <c r="H122" s="92"/>
    </row>
    <row r="123" spans="1:8" ht="15">
      <c r="A123" s="328"/>
      <c r="B123" s="338"/>
      <c r="C123" s="338"/>
      <c r="D123" s="92"/>
      <c r="E123" s="166"/>
      <c r="F123" s="92"/>
      <c r="G123" s="92"/>
      <c r="H123" s="92"/>
    </row>
    <row r="124" spans="1:8" ht="15">
      <c r="A124" s="328"/>
      <c r="B124" s="338"/>
      <c r="C124" s="338"/>
      <c r="D124" s="92"/>
      <c r="E124" s="166"/>
      <c r="F124" s="92"/>
      <c r="G124" s="92"/>
      <c r="H124" s="92"/>
    </row>
    <row r="125" spans="1:8" ht="15">
      <c r="A125" s="328"/>
      <c r="B125" s="338"/>
      <c r="C125" s="338"/>
      <c r="D125" s="92"/>
      <c r="E125" s="166"/>
      <c r="F125" s="92"/>
      <c r="G125" s="92"/>
      <c r="H125" s="92"/>
    </row>
    <row r="126" spans="1:8" ht="15">
      <c r="A126" s="328"/>
      <c r="B126" s="338"/>
      <c r="C126" s="338"/>
      <c r="D126" s="92"/>
      <c r="E126" s="166"/>
      <c r="F126" s="92"/>
      <c r="G126" s="92"/>
      <c r="H126" s="92"/>
    </row>
    <row r="127" spans="1:8" ht="15">
      <c r="A127" s="328"/>
      <c r="B127" s="338"/>
      <c r="C127" s="338"/>
      <c r="D127" s="92"/>
      <c r="E127" s="166"/>
      <c r="F127" s="92"/>
      <c r="G127" s="92"/>
      <c r="H127" s="92"/>
    </row>
    <row r="128" spans="1:8" ht="15">
      <c r="A128" s="328"/>
      <c r="B128" s="338"/>
      <c r="C128" s="338"/>
      <c r="D128" s="92"/>
      <c r="E128" s="166"/>
      <c r="F128" s="92"/>
      <c r="G128" s="92"/>
      <c r="H128" s="92"/>
    </row>
    <row r="129" spans="1:8" ht="15">
      <c r="A129" s="328"/>
      <c r="B129" s="338"/>
      <c r="C129" s="338"/>
      <c r="D129" s="92"/>
      <c r="E129" s="166"/>
      <c r="F129" s="92"/>
      <c r="G129" s="92"/>
      <c r="H129" s="92"/>
    </row>
    <row r="130" spans="1:8" ht="15">
      <c r="A130" s="328"/>
      <c r="B130" s="338"/>
      <c r="C130" s="338"/>
      <c r="D130" s="92"/>
      <c r="E130" s="166"/>
      <c r="F130" s="92"/>
      <c r="G130" s="92"/>
      <c r="H130" s="92"/>
    </row>
    <row r="131" spans="1:8" ht="15">
      <c r="A131" s="328"/>
      <c r="B131" s="338"/>
      <c r="C131" s="338"/>
      <c r="D131" s="92"/>
      <c r="E131" s="166"/>
      <c r="F131" s="92"/>
      <c r="G131" s="92"/>
      <c r="H131" s="92"/>
    </row>
    <row r="132" spans="1:8" ht="15">
      <c r="A132" s="328"/>
      <c r="B132" s="338"/>
      <c r="C132" s="338"/>
      <c r="D132" s="92"/>
      <c r="E132" s="166"/>
      <c r="F132" s="92"/>
      <c r="G132" s="92"/>
      <c r="H132" s="92"/>
    </row>
    <row r="133" spans="1:8" ht="15">
      <c r="A133" s="328"/>
      <c r="B133" s="338"/>
      <c r="C133" s="338"/>
      <c r="D133" s="92"/>
      <c r="E133" s="167"/>
      <c r="F133" s="92"/>
      <c r="G133" s="92"/>
      <c r="H133" s="92"/>
    </row>
    <row r="134" spans="1:8" ht="15">
      <c r="A134" s="328"/>
      <c r="B134" s="338"/>
      <c r="C134" s="338"/>
      <c r="D134" s="92"/>
      <c r="E134" s="167"/>
      <c r="F134" s="92"/>
      <c r="G134" s="92"/>
      <c r="H134" s="92"/>
    </row>
    <row r="135" spans="1:8" ht="15">
      <c r="A135" s="328"/>
      <c r="B135" s="338"/>
      <c r="C135" s="338"/>
      <c r="D135" s="92"/>
      <c r="E135" s="167"/>
      <c r="F135" s="92"/>
      <c r="G135" s="92"/>
      <c r="H135" s="92"/>
    </row>
  </sheetData>
  <sheetProtection/>
  <mergeCells count="113">
    <mergeCell ref="D107:D110"/>
    <mergeCell ref="D111:D114"/>
    <mergeCell ref="D83:D86"/>
    <mergeCell ref="D87:D90"/>
    <mergeCell ref="D91:D94"/>
    <mergeCell ref="D95:D98"/>
    <mergeCell ref="D99:D102"/>
    <mergeCell ref="D103:D106"/>
    <mergeCell ref="D67:D70"/>
    <mergeCell ref="D71:D74"/>
    <mergeCell ref="D75:D78"/>
    <mergeCell ref="D79:D82"/>
    <mergeCell ref="D51:D54"/>
    <mergeCell ref="D55:D58"/>
    <mergeCell ref="D59:D62"/>
    <mergeCell ref="D63:D66"/>
    <mergeCell ref="D35:D38"/>
    <mergeCell ref="D39:D42"/>
    <mergeCell ref="D43:D46"/>
    <mergeCell ref="D47:D50"/>
    <mergeCell ref="D19:D22"/>
    <mergeCell ref="D23:D26"/>
    <mergeCell ref="D27:D30"/>
    <mergeCell ref="D31:D34"/>
    <mergeCell ref="D3:D6"/>
    <mergeCell ref="D7:D10"/>
    <mergeCell ref="D11:D14"/>
    <mergeCell ref="D15:D18"/>
    <mergeCell ref="A1:H1"/>
    <mergeCell ref="A79:A82"/>
    <mergeCell ref="B79:B82"/>
    <mergeCell ref="C79:C82"/>
    <mergeCell ref="A75:A78"/>
    <mergeCell ref="B75:B78"/>
    <mergeCell ref="A63:A66"/>
    <mergeCell ref="B63:B66"/>
    <mergeCell ref="C63:C66"/>
    <mergeCell ref="C75:C78"/>
    <mergeCell ref="A67:A70"/>
    <mergeCell ref="B67:B70"/>
    <mergeCell ref="C67:C70"/>
    <mergeCell ref="A71:A74"/>
    <mergeCell ref="B71:B74"/>
    <mergeCell ref="C71:C74"/>
    <mergeCell ref="A55:A58"/>
    <mergeCell ref="B55:B58"/>
    <mergeCell ref="C55:C58"/>
    <mergeCell ref="A59:A62"/>
    <mergeCell ref="B59:B62"/>
    <mergeCell ref="C59:C62"/>
    <mergeCell ref="A47:A50"/>
    <mergeCell ref="B47:B50"/>
    <mergeCell ref="C47:C50"/>
    <mergeCell ref="A51:A54"/>
    <mergeCell ref="B51:B54"/>
    <mergeCell ref="C51:C54"/>
    <mergeCell ref="C27:C30"/>
    <mergeCell ref="A39:A42"/>
    <mergeCell ref="B39:B42"/>
    <mergeCell ref="C39:C42"/>
    <mergeCell ref="A43:A46"/>
    <mergeCell ref="B43:B46"/>
    <mergeCell ref="C43:C46"/>
    <mergeCell ref="C31:C34"/>
    <mergeCell ref="A27:A30"/>
    <mergeCell ref="A31:A34"/>
    <mergeCell ref="B19:B22"/>
    <mergeCell ref="C19:C22"/>
    <mergeCell ref="A23:A26"/>
    <mergeCell ref="B23:B26"/>
    <mergeCell ref="C23:C26"/>
    <mergeCell ref="A35:A38"/>
    <mergeCell ref="B35:B38"/>
    <mergeCell ref="C35:C38"/>
    <mergeCell ref="B31:B34"/>
    <mergeCell ref="B27:B30"/>
    <mergeCell ref="B11:B14"/>
    <mergeCell ref="C11:C14"/>
    <mergeCell ref="A15:A18"/>
    <mergeCell ref="B15:B18"/>
    <mergeCell ref="C15:C18"/>
    <mergeCell ref="A83:A86"/>
    <mergeCell ref="B83:B86"/>
    <mergeCell ref="C83:C86"/>
    <mergeCell ref="A11:A14"/>
    <mergeCell ref="A19:A22"/>
    <mergeCell ref="A3:A6"/>
    <mergeCell ref="B3:B6"/>
    <mergeCell ref="C3:C6"/>
    <mergeCell ref="A7:A10"/>
    <mergeCell ref="B7:B10"/>
    <mergeCell ref="C7:C10"/>
    <mergeCell ref="B95:B98"/>
    <mergeCell ref="C95:C98"/>
    <mergeCell ref="A91:A94"/>
    <mergeCell ref="B91:B94"/>
    <mergeCell ref="C91:C94"/>
    <mergeCell ref="A87:A90"/>
    <mergeCell ref="B87:B90"/>
    <mergeCell ref="C87:C90"/>
    <mergeCell ref="A95:A98"/>
    <mergeCell ref="A111:A114"/>
    <mergeCell ref="B111:B114"/>
    <mergeCell ref="C111:C114"/>
    <mergeCell ref="A107:A110"/>
    <mergeCell ref="B107:B110"/>
    <mergeCell ref="C107:C110"/>
    <mergeCell ref="A103:A106"/>
    <mergeCell ref="B103:B106"/>
    <mergeCell ref="C103:C106"/>
    <mergeCell ref="A99:A102"/>
    <mergeCell ref="B99:B102"/>
    <mergeCell ref="C99:C102"/>
  </mergeCells>
  <printOptions/>
  <pageMargins left="0" right="0" top="0.35433070866141736" bottom="0.2362204724409449" header="0.2362204724409449" footer="0.2362204724409449"/>
  <pageSetup horizontalDpi="300" verticalDpi="300" orientation="portrait" paperSize="9" scale="90" r:id="rId3"/>
  <rowBreaks count="1" manualBreakCount="1">
    <brk id="58" max="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tabColor indexed="13"/>
  </sheetPr>
  <dimension ref="A1:Y17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Startlist!A11</f>
        <v>ZŠ Soběslav, Komenského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Startlist!B11</f>
        <v>Soběslav</v>
      </c>
      <c r="B5" s="270"/>
      <c r="C5" s="271"/>
      <c r="D5" s="18"/>
      <c r="E5" s="18"/>
      <c r="F5" s="269" t="str">
        <f>Startlist!C11</f>
        <v>Romana Bláhová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Startlist!E11</f>
        <v>9</v>
      </c>
      <c r="B12" s="22" t="str">
        <f>Startlist!F11</f>
        <v>Kateřina Havrlantová</v>
      </c>
      <c r="C12" s="27">
        <v>20</v>
      </c>
      <c r="D12" s="9"/>
      <c r="E12" s="27">
        <v>5</v>
      </c>
      <c r="F12" s="9">
        <f>IF(E12&gt;parametry!$F$8,"error",IF(E12&lt;0,"error",IF(E12="","Points","")))</f>
      </c>
      <c r="G12" s="27">
        <v>25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25</v>
      </c>
      <c r="L12" s="75"/>
      <c r="M12" s="27">
        <v>32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32</v>
      </c>
      <c r="R12" s="75"/>
      <c r="S12" s="27">
        <v>15</v>
      </c>
      <c r="T12" s="9">
        <f>IF(S12&gt;20,"error",IF(S12&lt;0,"error",IF(S12="","Points","")))</f>
      </c>
      <c r="U12" s="30">
        <f>IF(D12="error","error",W12)</f>
        <v>97</v>
      </c>
      <c r="V12" s="291">
        <f>IF(U12="error","error",IF(U13="error","error",IF(U14="error","error",IF(U15="error","error",U12+U13+U14+U15))))</f>
        <v>1278</v>
      </c>
      <c r="W12" s="4">
        <f>IF(F12="error","error",IF(H12="error","error",IF(J12="error","error",IF(L12="error","error",IF(N12="error","error",IF(P12="error","error",IF(R12="error","error",IF(T12="error","error",X12))))))))</f>
        <v>97</v>
      </c>
      <c r="X12">
        <f>C12+E12+K12+Q12+S12</f>
        <v>97</v>
      </c>
    </row>
    <row r="13" spans="1:24" ht="19.5" customHeight="1">
      <c r="A13" s="23">
        <f>Startlist!E12</f>
        <v>10</v>
      </c>
      <c r="B13" s="24">
        <f>Startlist!F12</f>
        <v>0</v>
      </c>
      <c r="C13" s="28">
        <v>0</v>
      </c>
      <c r="D13" s="10"/>
      <c r="E13" s="28">
        <v>0</v>
      </c>
      <c r="F13" s="10">
        <f>IF(E13&gt;parametry!$F$8,"error",IF(E13&lt;0,"error",IF(E13="","Points","")))</f>
      </c>
      <c r="G13" s="28">
        <v>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0</v>
      </c>
      <c r="L13" s="76"/>
      <c r="M13" s="28">
        <v>1000</v>
      </c>
      <c r="N13" s="10"/>
      <c r="O13" s="28">
        <v>0</v>
      </c>
      <c r="P13" s="10">
        <f>IF(O13&gt;parametry!$F$12,"error",IF(O13&lt;0,"error",IF(O13="","Points","")))</f>
      </c>
      <c r="Q13" s="103">
        <f>M13+O13</f>
        <v>1000</v>
      </c>
      <c r="R13" s="76"/>
      <c r="S13" s="28">
        <v>0</v>
      </c>
      <c r="T13" s="10">
        <f>IF(S13&gt;20,"error",IF(S13&lt;0,"error",IF(S13="","Points","")))</f>
      </c>
      <c r="U13" s="12">
        <f>IF(D13="error","error",W13)</f>
        <v>1000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1000</v>
      </c>
      <c r="X13">
        <f>C13+E13+K13+Q13+S13</f>
        <v>1000</v>
      </c>
    </row>
    <row r="14" spans="1:24" ht="19.5" customHeight="1">
      <c r="A14" s="23">
        <f>Startlist!E13</f>
        <v>11</v>
      </c>
      <c r="B14" s="24" t="str">
        <f>Startlist!F13</f>
        <v>Tomáš Bauer</v>
      </c>
      <c r="C14" s="28">
        <v>15</v>
      </c>
      <c r="D14" s="10"/>
      <c r="E14" s="28">
        <v>5</v>
      </c>
      <c r="F14" s="10">
        <f>IF(E14&gt;parametry!$F$8,"error",IF(E14&lt;0,"error",IF(E14="","Points","")))</f>
      </c>
      <c r="G14" s="28">
        <v>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5</v>
      </c>
      <c r="L14" s="76"/>
      <c r="M14" s="28">
        <v>19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19</v>
      </c>
      <c r="R14" s="76"/>
      <c r="S14" s="28">
        <v>20</v>
      </c>
      <c r="T14" s="10">
        <f>IF(S14&gt;20,"error",IF(S14&lt;0,"error",IF(S14="","Points","")))</f>
      </c>
      <c r="U14" s="12">
        <f>IF(D14="error","error",W14)</f>
        <v>64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64</v>
      </c>
      <c r="X14">
        <f>C14+E14+K14+Q14+S14</f>
        <v>64</v>
      </c>
    </row>
    <row r="15" spans="1:24" ht="19.5" customHeight="1" thickBot="1">
      <c r="A15" s="25">
        <f>Startlist!E14</f>
        <v>12</v>
      </c>
      <c r="B15" s="26" t="str">
        <f>Startlist!F14</f>
        <v>Václav Petráň</v>
      </c>
      <c r="C15" s="29">
        <v>50</v>
      </c>
      <c r="D15" s="11"/>
      <c r="E15" s="29">
        <v>20</v>
      </c>
      <c r="F15" s="11">
        <f>IF(E15&gt;parametry!$F$8,"error",IF(E15&lt;0,"error",IF(E15="","Points","")))</f>
      </c>
      <c r="G15" s="29">
        <v>5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5</v>
      </c>
      <c r="L15" s="77"/>
      <c r="M15" s="29">
        <v>32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32</v>
      </c>
      <c r="R15" s="77"/>
      <c r="S15" s="29">
        <v>10</v>
      </c>
      <c r="T15" s="11">
        <f>IF(S15&gt;20,"error",IF(S15&lt;0,"error",IF(S15="","Points","")))</f>
      </c>
      <c r="U15" s="13">
        <f>IF(D15="error","error",W15)</f>
        <v>117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117</v>
      </c>
      <c r="X15">
        <f>C15+E15+K15+Q15+S15</f>
        <v>117</v>
      </c>
    </row>
    <row r="16" ht="6.75" customHeight="1"/>
    <row r="17" spans="1:21" ht="12.75">
      <c r="A17" s="105"/>
      <c r="B17" s="105" t="s">
        <v>1</v>
      </c>
      <c r="C17" s="106">
        <f>SUM(C12:C15)</f>
        <v>85</v>
      </c>
      <c r="D17" s="106"/>
      <c r="E17" s="106">
        <f>SUM(E12:E15)</f>
        <v>30</v>
      </c>
      <c r="F17" s="106"/>
      <c r="G17" s="106">
        <f>SUM(G12:G15)</f>
        <v>35</v>
      </c>
      <c r="H17" s="106"/>
      <c r="I17" s="106">
        <f>SUM(I12:I15)</f>
        <v>0</v>
      </c>
      <c r="J17" s="106"/>
      <c r="K17" s="106">
        <f aca="true" t="shared" si="0" ref="K17:S17">SUM(K12:K15)</f>
        <v>35</v>
      </c>
      <c r="L17" s="106"/>
      <c r="M17" s="106">
        <f t="shared" si="0"/>
        <v>1083</v>
      </c>
      <c r="N17" s="106"/>
      <c r="O17" s="106">
        <f t="shared" si="0"/>
        <v>0</v>
      </c>
      <c r="P17" s="106"/>
      <c r="Q17" s="106">
        <f t="shared" si="0"/>
        <v>1083</v>
      </c>
      <c r="R17" s="106"/>
      <c r="S17" s="106">
        <f t="shared" si="0"/>
        <v>45</v>
      </c>
      <c r="T17" s="106"/>
      <c r="U17" s="107">
        <f>SUM(U12:U15)</f>
        <v>1278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tabColor indexed="13"/>
  </sheetPr>
  <dimension ref="A1:Y17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Startlist!A15</f>
        <v>ZŠ Chýnov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Startlist!B15</f>
        <v>Chýnov</v>
      </c>
      <c r="B5" s="270"/>
      <c r="C5" s="271"/>
      <c r="D5" s="18"/>
      <c r="E5" s="18"/>
      <c r="F5" s="269" t="str">
        <f>Startlist!C15</f>
        <v>Šárka Markvartová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Startlist!E15</f>
        <v>13</v>
      </c>
      <c r="B12" s="22" t="str">
        <f>Startlist!F15</f>
        <v>Julie Farová</v>
      </c>
      <c r="C12" s="27">
        <v>30</v>
      </c>
      <c r="D12" s="9"/>
      <c r="E12" s="27">
        <v>0</v>
      </c>
      <c r="F12" s="9">
        <f>IF(E12&gt;parametry!$F$8,"error",IF(E12&lt;0,"error",IF(E12="","Points","")))</f>
      </c>
      <c r="G12" s="27">
        <v>20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20</v>
      </c>
      <c r="L12" s="75"/>
      <c r="M12" s="27">
        <v>44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44</v>
      </c>
      <c r="R12" s="75"/>
      <c r="S12" s="27">
        <v>15</v>
      </c>
      <c r="T12" s="9">
        <f>IF(S12&gt;20,"error",IF(S12&lt;0,"error",IF(S12="","Points","")))</f>
      </c>
      <c r="U12" s="30">
        <f>IF(D12="error","error",W12)</f>
        <v>109</v>
      </c>
      <c r="V12" s="291">
        <f>IF(U12="error","error",IF(U13="error","error",IF(U14="error","error",IF(U15="error","error",U12+U13+U14+U15))))</f>
        <v>366</v>
      </c>
      <c r="W12" s="4">
        <f>IF(F12="error","error",IF(H12="error","error",IF(J12="error","error",IF(L12="error","error",IF(N12="error","error",IF(P12="error","error",IF(R12="error","error",IF(T12="error","error",X12))))))))</f>
        <v>109</v>
      </c>
      <c r="X12">
        <f>C12+E12+K12+Q12+S12</f>
        <v>109</v>
      </c>
    </row>
    <row r="13" spans="1:24" ht="19.5" customHeight="1">
      <c r="A13" s="23">
        <f>Startlist!E16</f>
        <v>14</v>
      </c>
      <c r="B13" s="24" t="str">
        <f>Startlist!F16</f>
        <v>Monika Blažková</v>
      </c>
      <c r="C13" s="28">
        <v>40</v>
      </c>
      <c r="D13" s="10"/>
      <c r="E13" s="28">
        <v>0</v>
      </c>
      <c r="F13" s="10">
        <f>IF(E13&gt;parametry!$F$8,"error",IF(E13&lt;0,"error",IF(E13="","Points","")))</f>
      </c>
      <c r="G13" s="28">
        <v>25</v>
      </c>
      <c r="H13" s="10">
        <f>IF(G13&gt;parametry!$F$9,"error",IF(G13&lt;0,"error",IF(G13="","Points","")))</f>
      </c>
      <c r="I13" s="28">
        <v>0</v>
      </c>
      <c r="J13" s="10"/>
      <c r="K13" s="103">
        <f>G13+I13</f>
        <v>25</v>
      </c>
      <c r="L13" s="76"/>
      <c r="M13" s="28">
        <v>42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42</v>
      </c>
      <c r="R13" s="76"/>
      <c r="S13" s="28">
        <v>15</v>
      </c>
      <c r="T13" s="10">
        <f>IF(S13&gt;20,"error",IF(S13&lt;0,"error",IF(S13="","Points","")))</f>
      </c>
      <c r="U13" s="12">
        <f>IF(D13="error","error",W13)</f>
        <v>122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122</v>
      </c>
      <c r="X13">
        <f>C13+E13+K13+Q13+S13</f>
        <v>122</v>
      </c>
    </row>
    <row r="14" spans="1:24" ht="19.5" customHeight="1">
      <c r="A14" s="23">
        <f>Startlist!E17</f>
        <v>15</v>
      </c>
      <c r="B14" s="24" t="str">
        <f>Startlist!F17</f>
        <v>Libor Kuchař</v>
      </c>
      <c r="C14" s="28">
        <v>15</v>
      </c>
      <c r="D14" s="10"/>
      <c r="E14" s="28">
        <v>15</v>
      </c>
      <c r="F14" s="10">
        <f>IF(E14&gt;parametry!$F$8,"error",IF(E14&lt;0,"error",IF(E14="","Points","")))</f>
      </c>
      <c r="G14" s="28">
        <v>20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20</v>
      </c>
      <c r="L14" s="76"/>
      <c r="M14" s="28">
        <v>39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39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94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94</v>
      </c>
      <c r="X14">
        <f>C14+E14+K14+Q14+S14</f>
        <v>94</v>
      </c>
    </row>
    <row r="15" spans="1:24" ht="19.5" customHeight="1" thickBot="1">
      <c r="A15" s="25">
        <f>Startlist!E18</f>
        <v>16</v>
      </c>
      <c r="B15" s="26" t="str">
        <f>Startlist!F18</f>
        <v>Aleš Stoklasa</v>
      </c>
      <c r="C15" s="29">
        <v>15</v>
      </c>
      <c r="D15" s="11"/>
      <c r="E15" s="29">
        <v>5</v>
      </c>
      <c r="F15" s="11">
        <f>IF(E15&gt;parametry!$F$8,"error",IF(E15&lt;0,"error",IF(E15="","Points","")))</f>
      </c>
      <c r="G15" s="29">
        <v>5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5</v>
      </c>
      <c r="L15" s="77"/>
      <c r="M15" s="29">
        <v>6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6</v>
      </c>
      <c r="R15" s="77"/>
      <c r="S15" s="29">
        <v>10</v>
      </c>
      <c r="T15" s="11">
        <f>IF(S15&gt;20,"error",IF(S15&lt;0,"error",IF(S15="","Points","")))</f>
      </c>
      <c r="U15" s="13">
        <f>IF(D15="error","error",W15)</f>
        <v>41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41</v>
      </c>
      <c r="X15">
        <f>C15+E15+K15+Q15+S15</f>
        <v>41</v>
      </c>
    </row>
    <row r="16" ht="6.75" customHeight="1"/>
    <row r="17" spans="1:21" ht="12.75">
      <c r="A17" s="105"/>
      <c r="B17" s="105" t="s">
        <v>1</v>
      </c>
      <c r="C17" s="106">
        <f>SUM(C12:C15)</f>
        <v>100</v>
      </c>
      <c r="D17" s="106"/>
      <c r="E17" s="106">
        <f>SUM(E12:E15)</f>
        <v>20</v>
      </c>
      <c r="F17" s="106"/>
      <c r="G17" s="106">
        <f>SUM(G12:G15)</f>
        <v>70</v>
      </c>
      <c r="H17" s="106"/>
      <c r="I17" s="106">
        <f>SUM(I12:I15)</f>
        <v>0</v>
      </c>
      <c r="J17" s="106"/>
      <c r="K17" s="106">
        <f aca="true" t="shared" si="0" ref="K17:S17">SUM(K12:K15)</f>
        <v>70</v>
      </c>
      <c r="L17" s="106"/>
      <c r="M17" s="106">
        <f t="shared" si="0"/>
        <v>131</v>
      </c>
      <c r="N17" s="106"/>
      <c r="O17" s="106">
        <f t="shared" si="0"/>
        <v>0</v>
      </c>
      <c r="P17" s="106"/>
      <c r="Q17" s="106">
        <f t="shared" si="0"/>
        <v>131</v>
      </c>
      <c r="R17" s="106"/>
      <c r="S17" s="106">
        <f t="shared" si="0"/>
        <v>45</v>
      </c>
      <c r="T17" s="106"/>
      <c r="U17" s="107">
        <f>SUM(U12:U15)</f>
        <v>366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indexed="13"/>
  </sheetPr>
  <dimension ref="A1:Y17"/>
  <sheetViews>
    <sheetView view="pageBreakPreview" zoomScaleSheetLayoutView="100" zoomScalePageLayoutView="0" workbookViewId="0" topLeftCell="A1">
      <selection activeCell="S16" sqref="S16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  <col min="27" max="27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Startlist!A19</f>
        <v>CZŠ Orbis Pictus, Tábor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Startlist!B19</f>
        <v>Tábor</v>
      </c>
      <c r="B5" s="270"/>
      <c r="C5" s="271"/>
      <c r="D5" s="18"/>
      <c r="E5" s="18"/>
      <c r="F5" s="269" t="str">
        <f>Startlist!C19</f>
        <v>Lucie Pohanová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Startlist!E19</f>
        <v>17</v>
      </c>
      <c r="B12" s="22" t="str">
        <f>Startlist!F19</f>
        <v>Magdalena Volfová</v>
      </c>
      <c r="C12" s="27">
        <v>35</v>
      </c>
      <c r="D12" s="9"/>
      <c r="E12" s="27">
        <v>0</v>
      </c>
      <c r="F12" s="9">
        <f>IF(E12&gt;parametry!$F$8,"error",IF(E12&lt;0,"error",IF(E12="","Points","")))</f>
      </c>
      <c r="G12" s="27">
        <v>30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30</v>
      </c>
      <c r="L12" s="75"/>
      <c r="M12" s="27">
        <v>41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41</v>
      </c>
      <c r="R12" s="75"/>
      <c r="S12" s="27">
        <v>5</v>
      </c>
      <c r="T12" s="9">
        <f>IF(S12&gt;20,"error",IF(S12&lt;0,"error",IF(S12="","Points","")))</f>
      </c>
      <c r="U12" s="30">
        <f>IF(D12="error","error",W12)</f>
        <v>111</v>
      </c>
      <c r="V12" s="291">
        <f>IF(U12="error","error",IF(U13="error","error",IF(U14="error","error",IF(U15="error","error",U12+U13+U14+U15))))</f>
        <v>418</v>
      </c>
      <c r="W12" s="4">
        <f>IF(F12="error","error",IF(H12="error","error",IF(J12="error","error",IF(L12="error","error",IF(N12="error","error",IF(P12="error","error",IF(R12="error","error",IF(T12="error","error",X12))))))))</f>
        <v>111</v>
      </c>
      <c r="X12">
        <f>C12+E12+K12+Q12+S12</f>
        <v>111</v>
      </c>
    </row>
    <row r="13" spans="1:24" ht="19.5" customHeight="1">
      <c r="A13" s="23">
        <f>Startlist!E20</f>
        <v>18</v>
      </c>
      <c r="B13" s="24" t="str">
        <f>Startlist!F20</f>
        <v>Zaira Tuháčková</v>
      </c>
      <c r="C13" s="28">
        <v>10</v>
      </c>
      <c r="D13" s="10"/>
      <c r="E13" s="28">
        <v>5</v>
      </c>
      <c r="F13" s="10">
        <f>IF(E13&gt;parametry!$F$8,"error",IF(E13&lt;0,"error",IF(E13="","Points","")))</f>
      </c>
      <c r="G13" s="28">
        <v>20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20</v>
      </c>
      <c r="L13" s="76"/>
      <c r="M13" s="28">
        <v>39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39</v>
      </c>
      <c r="R13" s="76"/>
      <c r="S13" s="28">
        <v>15</v>
      </c>
      <c r="T13" s="10">
        <f>IF(S13&gt;20,"error",IF(S13&lt;0,"error",IF(S13="","Points","")))</f>
      </c>
      <c r="U13" s="12">
        <f>IF(D13="error","error",W13)</f>
        <v>89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89</v>
      </c>
      <c r="X13">
        <f>C13+E13+K13+Q13+S13</f>
        <v>89</v>
      </c>
    </row>
    <row r="14" spans="1:24" ht="19.5" customHeight="1">
      <c r="A14" s="23">
        <f>Startlist!E21</f>
        <v>19</v>
      </c>
      <c r="B14" s="24" t="str">
        <f>Startlist!F21</f>
        <v>Tomáš Chmátal</v>
      </c>
      <c r="C14" s="28">
        <v>25</v>
      </c>
      <c r="D14" s="10"/>
      <c r="E14" s="28">
        <v>15</v>
      </c>
      <c r="F14" s="10">
        <f>IF(E14&gt;parametry!$F$8,"error",IF(E14&lt;0,"error",IF(E14="","Points","")))</f>
      </c>
      <c r="G14" s="28">
        <v>15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15</v>
      </c>
      <c r="L14" s="76"/>
      <c r="M14" s="28">
        <v>31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31</v>
      </c>
      <c r="R14" s="76"/>
      <c r="S14" s="28">
        <v>20</v>
      </c>
      <c r="T14" s="10">
        <f>IF(S14&gt;20,"error",IF(S14&lt;0,"error",IF(S14="","Points","")))</f>
      </c>
      <c r="U14" s="12">
        <f>IF(D14="error","error",W14)</f>
        <v>106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106</v>
      </c>
      <c r="X14">
        <f>C14+E14+K14+Q14+S14</f>
        <v>106</v>
      </c>
    </row>
    <row r="15" spans="1:24" ht="19.5" customHeight="1" thickBot="1">
      <c r="A15" s="25">
        <f>Startlist!E22</f>
        <v>20</v>
      </c>
      <c r="B15" s="26" t="str">
        <f>Startlist!F22</f>
        <v>Šimon Koukal</v>
      </c>
      <c r="C15" s="29">
        <v>30</v>
      </c>
      <c r="D15" s="11"/>
      <c r="E15" s="29">
        <v>15</v>
      </c>
      <c r="F15" s="11">
        <f>IF(E15&gt;parametry!$F$8,"error",IF(E15&lt;0,"error",IF(E15="","Points","")))</f>
      </c>
      <c r="G15" s="29">
        <v>20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20</v>
      </c>
      <c r="L15" s="77"/>
      <c r="M15" s="29">
        <v>27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27</v>
      </c>
      <c r="R15" s="77"/>
      <c r="S15" s="29">
        <v>20</v>
      </c>
      <c r="T15" s="11">
        <f>IF(S15&gt;20,"error",IF(S15&lt;0,"error",IF(S15="","Points","")))</f>
      </c>
      <c r="U15" s="13">
        <f>IF(D15="error","error",W15)</f>
        <v>112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112</v>
      </c>
      <c r="X15">
        <f>C15+E15+K15+Q15+S15</f>
        <v>112</v>
      </c>
    </row>
    <row r="16" ht="6.75" customHeight="1"/>
    <row r="17" spans="1:21" ht="12.75">
      <c r="A17" s="105"/>
      <c r="B17" s="105" t="s">
        <v>1</v>
      </c>
      <c r="C17" s="106">
        <f>SUM(C12:C15)</f>
        <v>100</v>
      </c>
      <c r="D17" s="106"/>
      <c r="E17" s="106">
        <f>SUM(E12:E15)</f>
        <v>35</v>
      </c>
      <c r="F17" s="106"/>
      <c r="G17" s="106">
        <f>SUM(G12:G15)</f>
        <v>85</v>
      </c>
      <c r="H17" s="106"/>
      <c r="I17" s="106">
        <f>SUM(I12:I15)</f>
        <v>0</v>
      </c>
      <c r="J17" s="106"/>
      <c r="K17" s="106">
        <f aca="true" t="shared" si="0" ref="K17:S17">SUM(K12:K15)</f>
        <v>85</v>
      </c>
      <c r="L17" s="106"/>
      <c r="M17" s="106">
        <f t="shared" si="0"/>
        <v>138</v>
      </c>
      <c r="N17" s="106"/>
      <c r="O17" s="106">
        <f t="shared" si="0"/>
        <v>0</v>
      </c>
      <c r="P17" s="106"/>
      <c r="Q17" s="106">
        <f t="shared" si="0"/>
        <v>138</v>
      </c>
      <c r="R17" s="106"/>
      <c r="S17" s="106">
        <f t="shared" si="0"/>
        <v>60</v>
      </c>
      <c r="T17" s="106"/>
      <c r="U17" s="107">
        <f>SUM(U12:U15)</f>
        <v>418</v>
      </c>
    </row>
  </sheetData>
  <sheetProtection/>
  <mergeCells count="28">
    <mergeCell ref="M9:N9"/>
    <mergeCell ref="O9:P9"/>
    <mergeCell ref="I9:J9"/>
    <mergeCell ref="M10:N11"/>
    <mergeCell ref="O10:P11"/>
    <mergeCell ref="V12:V15"/>
    <mergeCell ref="S10:T11"/>
    <mergeCell ref="Q10:R11"/>
    <mergeCell ref="U10:U11"/>
    <mergeCell ref="V10:V11"/>
    <mergeCell ref="K10:L11"/>
    <mergeCell ref="C9:D9"/>
    <mergeCell ref="E9:F9"/>
    <mergeCell ref="G9:H9"/>
    <mergeCell ref="C10:D11"/>
    <mergeCell ref="E10:F11"/>
    <mergeCell ref="G10:H11"/>
    <mergeCell ref="I10:J11"/>
    <mergeCell ref="S9:T9"/>
    <mergeCell ref="Q9:R9"/>
    <mergeCell ref="C1:T1"/>
    <mergeCell ref="C2:T2"/>
    <mergeCell ref="A4:C4"/>
    <mergeCell ref="A5:C6"/>
    <mergeCell ref="F4:Q4"/>
    <mergeCell ref="F5:Q6"/>
    <mergeCell ref="A9:B10"/>
    <mergeCell ref="K9:L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indexed="13"/>
  </sheetPr>
  <dimension ref="A1:Y17"/>
  <sheetViews>
    <sheetView view="pageBreakPreview" zoomScaleSheetLayoutView="100" zoomScalePageLayoutView="0" workbookViewId="0" topLeftCell="A1">
      <selection activeCell="Z23" sqref="Z23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Startlist!A23</f>
        <v>ZŠ Veselí nad Lužnicí, ČS armády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Startlist!B23</f>
        <v>Veselí nad Lužnicí</v>
      </c>
      <c r="B5" s="270"/>
      <c r="C5" s="271"/>
      <c r="D5" s="18"/>
      <c r="E5" s="18"/>
      <c r="F5" s="269" t="str">
        <f>Startlist!C23</f>
        <v>Marie Chroustová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Startlist!E23</f>
        <v>21</v>
      </c>
      <c r="B12" s="22" t="str">
        <f>Startlist!F23</f>
        <v>Lucie Čermáková</v>
      </c>
      <c r="C12" s="27">
        <v>50</v>
      </c>
      <c r="D12" s="9"/>
      <c r="E12" s="27">
        <v>15</v>
      </c>
      <c r="F12" s="9">
        <f>IF(E12&gt;parametry!$F$8,"error",IF(E12&lt;0,"error",IF(E12="","Points","")))</f>
      </c>
      <c r="G12" s="27">
        <v>25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25</v>
      </c>
      <c r="L12" s="75"/>
      <c r="M12" s="27">
        <v>43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43</v>
      </c>
      <c r="R12" s="75"/>
      <c r="S12" s="27">
        <v>20</v>
      </c>
      <c r="T12" s="9">
        <f>IF(S12&gt;20,"error",IF(S12&lt;0,"error",IF(S12="","Points","")))</f>
      </c>
      <c r="U12" s="30">
        <f>IF(D12="error","error",W12)</f>
        <v>153</v>
      </c>
      <c r="V12" s="291">
        <f>IF(U12="error","error",IF(U13="error","error",IF(U14="error","error",IF(U15="error","error",U12+U13+U14+U15))))</f>
        <v>436</v>
      </c>
      <c r="W12" s="4">
        <f>IF(F12="error","error",IF(H12="error","error",IF(J12="error","error",IF(L12="error","error",IF(N12="error","error",IF(P12="error","error",IF(R12="error","error",IF(T12="error","error",X12))))))))</f>
        <v>153</v>
      </c>
      <c r="X12">
        <f>C12+E12+K12+Q12+S12</f>
        <v>153</v>
      </c>
    </row>
    <row r="13" spans="1:24" ht="19.5" customHeight="1">
      <c r="A13" s="23">
        <f>Startlist!E24</f>
        <v>22</v>
      </c>
      <c r="B13" s="24" t="str">
        <f>Startlist!F24</f>
        <v>Adéla Nosková</v>
      </c>
      <c r="C13" s="28">
        <v>35</v>
      </c>
      <c r="D13" s="10"/>
      <c r="E13" s="28">
        <v>5</v>
      </c>
      <c r="F13" s="10">
        <f>IF(E13&gt;parametry!$F$8,"error",IF(E13&lt;0,"error",IF(E13="","Points","")))</f>
      </c>
      <c r="G13" s="28">
        <v>35</v>
      </c>
      <c r="H13" s="10"/>
      <c r="I13" s="28">
        <v>0</v>
      </c>
      <c r="J13" s="10">
        <f>IF(I13&gt;parametry!$F$10,"error",IF(I13&lt;0,"error",IF(I13="","Points","")))</f>
      </c>
      <c r="K13" s="103">
        <f>G13+I13</f>
        <v>35</v>
      </c>
      <c r="L13" s="76"/>
      <c r="M13" s="28">
        <v>52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52</v>
      </c>
      <c r="R13" s="76"/>
      <c r="S13" s="28">
        <v>5</v>
      </c>
      <c r="T13" s="10">
        <f>IF(S13&gt;20,"error",IF(S13&lt;0,"error",IF(S13="","Points","")))</f>
      </c>
      <c r="U13" s="12">
        <f>IF(D13="error","error",W13)</f>
        <v>132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132</v>
      </c>
      <c r="X13">
        <f>C13+E13+K13+Q13+S13</f>
        <v>132</v>
      </c>
    </row>
    <row r="14" spans="1:24" ht="19.5" customHeight="1">
      <c r="A14" s="23">
        <f>Startlist!E25</f>
        <v>23</v>
      </c>
      <c r="B14" s="24" t="str">
        <f>Startlist!F25</f>
        <v>Jan Sedláček</v>
      </c>
      <c r="C14" s="28">
        <v>15</v>
      </c>
      <c r="D14" s="10"/>
      <c r="E14" s="28">
        <v>15</v>
      </c>
      <c r="F14" s="10">
        <f>IF(E14&gt;parametry!$F$8,"error",IF(E14&lt;0,"error",IF(E14="","Points","")))</f>
      </c>
      <c r="G14" s="28">
        <v>15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15</v>
      </c>
      <c r="L14" s="76"/>
      <c r="M14" s="28">
        <v>31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31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81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81</v>
      </c>
      <c r="X14">
        <f>C14+E14+K14+Q14+S14</f>
        <v>81</v>
      </c>
    </row>
    <row r="15" spans="1:24" ht="19.5" customHeight="1" thickBot="1">
      <c r="A15" s="25">
        <f>Startlist!E26</f>
        <v>24</v>
      </c>
      <c r="B15" s="26" t="str">
        <f>Startlist!F26</f>
        <v>David Zeman</v>
      </c>
      <c r="C15" s="29">
        <v>15</v>
      </c>
      <c r="D15" s="11"/>
      <c r="E15" s="29">
        <v>5</v>
      </c>
      <c r="F15" s="11">
        <f>IF(E15&gt;parametry!$F$8,"error",IF(E15&lt;0,"error",IF(E15="","Points","")))</f>
      </c>
      <c r="G15" s="29">
        <v>10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10</v>
      </c>
      <c r="L15" s="77"/>
      <c r="M15" s="29">
        <v>35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35</v>
      </c>
      <c r="R15" s="77"/>
      <c r="S15" s="29">
        <v>5</v>
      </c>
      <c r="T15" s="11">
        <f>IF(S15&gt;20,"error",IF(S15&lt;0,"error",IF(S15="","Points","")))</f>
      </c>
      <c r="U15" s="13">
        <f>IF(D15="error","error",W15)</f>
        <v>70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70</v>
      </c>
      <c r="X15">
        <f>C15+E15+K15+Q15+S15</f>
        <v>70</v>
      </c>
    </row>
    <row r="16" ht="6.75" customHeight="1"/>
    <row r="17" spans="1:21" ht="12.75">
      <c r="A17" s="105"/>
      <c r="B17" s="105" t="s">
        <v>1</v>
      </c>
      <c r="C17" s="106">
        <f>SUM(C12:C15)</f>
        <v>115</v>
      </c>
      <c r="D17" s="106"/>
      <c r="E17" s="106">
        <f>SUM(E12:E15)</f>
        <v>40</v>
      </c>
      <c r="F17" s="106"/>
      <c r="G17" s="106">
        <f>SUM(G12:G15)</f>
        <v>85</v>
      </c>
      <c r="H17" s="106"/>
      <c r="I17" s="106">
        <f>SUM(I12:I15)</f>
        <v>0</v>
      </c>
      <c r="J17" s="106"/>
      <c r="K17" s="106">
        <f aca="true" t="shared" si="0" ref="K17:S17">SUM(K12:K15)</f>
        <v>85</v>
      </c>
      <c r="L17" s="106"/>
      <c r="M17" s="106">
        <f t="shared" si="0"/>
        <v>161</v>
      </c>
      <c r="N17" s="106"/>
      <c r="O17" s="106">
        <f t="shared" si="0"/>
        <v>0</v>
      </c>
      <c r="P17" s="106"/>
      <c r="Q17" s="106">
        <f t="shared" si="0"/>
        <v>161</v>
      </c>
      <c r="R17" s="106"/>
      <c r="S17" s="106">
        <f t="shared" si="0"/>
        <v>35</v>
      </c>
      <c r="T17" s="106"/>
      <c r="U17" s="107">
        <f>SUM(U12:U15)</f>
        <v>436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O10:P11"/>
    <mergeCell ref="C1:T1"/>
    <mergeCell ref="C2:T2"/>
    <mergeCell ref="A4:C4"/>
    <mergeCell ref="A5:C6"/>
    <mergeCell ref="S9:T9"/>
    <mergeCell ref="A9:B10"/>
    <mergeCell ref="F4:Q4"/>
    <mergeCell ref="F5:Q6"/>
    <mergeCell ref="U10:U11"/>
    <mergeCell ref="V10:V11"/>
    <mergeCell ref="V12:V15"/>
    <mergeCell ref="C10:D11"/>
    <mergeCell ref="S10:T11"/>
    <mergeCell ref="Q10:R11"/>
    <mergeCell ref="E10:F11"/>
    <mergeCell ref="G10:H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>
    <tabColor indexed="13"/>
  </sheetPr>
  <dimension ref="A1:Y17"/>
  <sheetViews>
    <sheetView view="pageBreakPreview" zoomScaleSheetLayoutView="100" zoomScalePageLayoutView="0" workbookViewId="0" topLeftCell="A1">
      <selection activeCell="C2" sqref="C2:T2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99" t="str">
        <f>Startlist!A27</f>
        <v>ZŠ Libušina, Bechyně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Startlist!B27</f>
        <v>Bechyně</v>
      </c>
      <c r="B5" s="270"/>
      <c r="C5" s="271"/>
      <c r="D5" s="18"/>
      <c r="E5" s="18"/>
      <c r="F5" s="269" t="str">
        <f>Startlist!C27</f>
        <v>Božena Kabíčková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Startlist!E27</f>
        <v>25</v>
      </c>
      <c r="B12" s="22" t="str">
        <f>Startlist!F27</f>
        <v>Kateřina Valešová</v>
      </c>
      <c r="C12" s="27">
        <v>30</v>
      </c>
      <c r="D12" s="9"/>
      <c r="E12" s="27">
        <v>20</v>
      </c>
      <c r="F12" s="9">
        <f>IF(E12&gt;parametry!$F$8,"error",IF(E12&lt;0,"error",IF(E12="","Points","")))</f>
      </c>
      <c r="G12" s="27">
        <v>20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20</v>
      </c>
      <c r="L12" s="75"/>
      <c r="M12" s="27">
        <v>31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31</v>
      </c>
      <c r="R12" s="75"/>
      <c r="S12" s="27">
        <v>0</v>
      </c>
      <c r="T12" s="9">
        <f>IF(S12&gt;20,"error",IF(S12&lt;0,"error",IF(S12="","Points","")))</f>
      </c>
      <c r="U12" s="30">
        <f>IF(D12="error","error",W12)</f>
        <v>101</v>
      </c>
      <c r="V12" s="291">
        <f>IF(U12="error","error",IF(U13="error","error",IF(U14="error","error",IF(U15="error","error",U12+U13+U14+U15))))</f>
        <v>389</v>
      </c>
      <c r="W12" s="4">
        <f>IF(F12="error","error",IF(H12="error","error",IF(J12="error","error",IF(L12="error","error",IF(N12="error","error",IF(P12="error","error",IF(R12="error","error",IF(T12="error","error",X12))))))))</f>
        <v>101</v>
      </c>
      <c r="X12">
        <f>C12+E12+K12+Q12+S12</f>
        <v>101</v>
      </c>
    </row>
    <row r="13" spans="1:24" ht="19.5" customHeight="1">
      <c r="A13" s="23">
        <f>Startlist!E28</f>
        <v>26</v>
      </c>
      <c r="B13" s="24" t="str">
        <f>Startlist!F28</f>
        <v>Kateřina Habrová</v>
      </c>
      <c r="C13" s="28">
        <v>35</v>
      </c>
      <c r="D13" s="10"/>
      <c r="E13" s="28">
        <v>5</v>
      </c>
      <c r="F13" s="10">
        <f>IF(E13&gt;parametry!$F$8,"error",IF(E13&lt;0,"error",IF(E13="","Points","")))</f>
      </c>
      <c r="G13" s="28">
        <v>25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25</v>
      </c>
      <c r="L13" s="76"/>
      <c r="M13" s="28">
        <v>36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36</v>
      </c>
      <c r="R13" s="76"/>
      <c r="S13" s="28">
        <v>20</v>
      </c>
      <c r="T13" s="10">
        <f>IF(S13&gt;20,"error",IF(S13&lt;0,"error",IF(S13="","Points","")))</f>
      </c>
      <c r="U13" s="12">
        <f>IF(D13="error","error",W13)</f>
        <v>121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121</v>
      </c>
      <c r="X13">
        <f>C13+E13+K13+Q13+S13</f>
        <v>121</v>
      </c>
    </row>
    <row r="14" spans="1:24" ht="19.5" customHeight="1">
      <c r="A14" s="23">
        <f>Startlist!E29</f>
        <v>27</v>
      </c>
      <c r="B14" s="24" t="str">
        <f>Startlist!F29</f>
        <v>Václav Maštera</v>
      </c>
      <c r="C14" s="28">
        <v>10</v>
      </c>
      <c r="D14" s="10"/>
      <c r="E14" s="28">
        <v>0</v>
      </c>
      <c r="F14" s="10">
        <f>IF(E14&gt;parametry!$F$8,"error",IF(E14&lt;0,"error",IF(E14="","Points","")))</f>
      </c>
      <c r="G14" s="28">
        <v>15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15</v>
      </c>
      <c r="L14" s="76"/>
      <c r="M14" s="28">
        <v>25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25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55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55</v>
      </c>
      <c r="X14">
        <f>C14+E14+K14+Q14+S14</f>
        <v>55</v>
      </c>
    </row>
    <row r="15" spans="1:24" ht="19.5" customHeight="1" thickBot="1">
      <c r="A15" s="25">
        <f>Startlist!E30</f>
        <v>28</v>
      </c>
      <c r="B15" s="26" t="str">
        <f>Startlist!F30</f>
        <v>Jiří Němec</v>
      </c>
      <c r="C15" s="29">
        <v>10</v>
      </c>
      <c r="D15" s="11"/>
      <c r="E15" s="29">
        <v>15</v>
      </c>
      <c r="F15" s="11">
        <f>IF(E15&gt;parametry!$F$8,"error",IF(E15&lt;0,"error",IF(E15="","Points","")))</f>
      </c>
      <c r="G15" s="29">
        <v>25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25</v>
      </c>
      <c r="L15" s="77"/>
      <c r="M15" s="29">
        <v>42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42</v>
      </c>
      <c r="R15" s="77"/>
      <c r="S15" s="29">
        <v>20</v>
      </c>
      <c r="T15" s="11">
        <f>IF(S15&gt;20,"error",IF(S15&lt;0,"error",IF(S15="","Points","")))</f>
      </c>
      <c r="U15" s="13">
        <f>IF(D15="error","error",W15)</f>
        <v>112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112</v>
      </c>
      <c r="X15">
        <f>C15+E15+K15+Q15+S15</f>
        <v>112</v>
      </c>
    </row>
    <row r="16" ht="6.75" customHeight="1"/>
    <row r="17" spans="1:21" ht="12.75">
      <c r="A17" s="105"/>
      <c r="B17" s="105" t="s">
        <v>1</v>
      </c>
      <c r="C17" s="106">
        <f>SUM(C12:C15)</f>
        <v>85</v>
      </c>
      <c r="D17" s="106"/>
      <c r="E17" s="106">
        <f>SUM(E12:E15)</f>
        <v>40</v>
      </c>
      <c r="F17" s="106"/>
      <c r="G17" s="106">
        <f>SUM(G12:G15)</f>
        <v>85</v>
      </c>
      <c r="H17" s="106"/>
      <c r="I17" s="106">
        <f>SUM(I12:I15)</f>
        <v>0</v>
      </c>
      <c r="J17" s="106"/>
      <c r="K17" s="106">
        <f aca="true" t="shared" si="0" ref="K17:S17">SUM(K12:K15)</f>
        <v>85</v>
      </c>
      <c r="L17" s="106"/>
      <c r="M17" s="106">
        <f t="shared" si="0"/>
        <v>134</v>
      </c>
      <c r="N17" s="106"/>
      <c r="O17" s="106">
        <f t="shared" si="0"/>
        <v>0</v>
      </c>
      <c r="P17" s="106"/>
      <c r="Q17" s="106">
        <f t="shared" si="0"/>
        <v>134</v>
      </c>
      <c r="R17" s="106"/>
      <c r="S17" s="106">
        <f t="shared" si="0"/>
        <v>45</v>
      </c>
      <c r="T17" s="106"/>
      <c r="U17" s="107">
        <f>SUM(U12:U15)</f>
        <v>389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>
    <tabColor rgb="FFFFFF00"/>
  </sheetPr>
  <dimension ref="A1:Y17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Startlist!A31</f>
        <v>ZŠ a MŠ 9. května, Sezimovo Ústí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Startlist!B31</f>
        <v>Sezimovo Ústí</v>
      </c>
      <c r="B5" s="270"/>
      <c r="C5" s="271"/>
      <c r="D5" s="18"/>
      <c r="E5" s="18"/>
      <c r="F5" s="269" t="str">
        <f>Startlist!C31</f>
        <v>Pavla Lenzová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Startlist!E31</f>
        <v>29</v>
      </c>
      <c r="B12" s="22" t="str">
        <f>Startlist!F31</f>
        <v>Monika Tajtlová</v>
      </c>
      <c r="C12" s="27">
        <v>25</v>
      </c>
      <c r="D12" s="9"/>
      <c r="E12" s="27">
        <v>0</v>
      </c>
      <c r="F12" s="9">
        <f>IF(E12&gt;parametry!$F$8,"error",IF(E12&lt;0,"error",IF(E12="","Points","")))</f>
      </c>
      <c r="G12" s="27">
        <v>15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15</v>
      </c>
      <c r="L12" s="75"/>
      <c r="M12" s="27">
        <v>14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14</v>
      </c>
      <c r="R12" s="75"/>
      <c r="S12" s="27">
        <v>10</v>
      </c>
      <c r="T12" s="9">
        <f>IF(S12&gt;20,"error",IF(S12&lt;0,"error",IF(S12="","Points","")))</f>
      </c>
      <c r="U12" s="30">
        <f>IF(D12="error","error",W12)</f>
        <v>64</v>
      </c>
      <c r="V12" s="291">
        <f>IF(U12="error","error",IF(U13="error","error",IF(U14="error","error",IF(U15="error","error",U12+U13+U14+U15))))</f>
        <v>170</v>
      </c>
      <c r="W12" s="4">
        <f>IF(F12="error","error",IF(H12="error","error",IF(J12="error","error",IF(L12="error","error",IF(N12="error","error",IF(P12="error","error",IF(R12="error","error",IF(T12="error","error",X12))))))))</f>
        <v>64</v>
      </c>
      <c r="X12">
        <f>C12+E12+K12+Q12+S12</f>
        <v>64</v>
      </c>
    </row>
    <row r="13" spans="1:24" ht="19.5" customHeight="1">
      <c r="A13" s="23">
        <f>Startlist!E32</f>
        <v>30</v>
      </c>
      <c r="B13" s="24" t="str">
        <f>Startlist!F32</f>
        <v>Pecherová Andrea</v>
      </c>
      <c r="C13" s="28">
        <v>5</v>
      </c>
      <c r="D13" s="10"/>
      <c r="E13" s="28">
        <v>0</v>
      </c>
      <c r="F13" s="10">
        <f>IF(E13&gt;parametry!$F$8,"error",IF(E13&lt;0,"error",IF(E13="","Points","")))</f>
      </c>
      <c r="G13" s="28">
        <v>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0</v>
      </c>
      <c r="L13" s="76"/>
      <c r="M13" s="28">
        <v>4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4</v>
      </c>
      <c r="R13" s="76"/>
      <c r="S13" s="28">
        <v>0</v>
      </c>
      <c r="T13" s="10">
        <f>IF(S13&gt;20,"error",IF(S13&lt;0,"error",IF(S13="","Points","")))</f>
      </c>
      <c r="U13" s="12">
        <f>IF(D13="error","error",W13)</f>
        <v>9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9</v>
      </c>
      <c r="X13">
        <f>C13+E13+K13+Q13+S13</f>
        <v>9</v>
      </c>
    </row>
    <row r="14" spans="1:24" ht="19.5" customHeight="1">
      <c r="A14" s="23">
        <f>Startlist!E33</f>
        <v>31</v>
      </c>
      <c r="B14" s="24" t="str">
        <f>Startlist!F33</f>
        <v>Belada Tomáš</v>
      </c>
      <c r="C14" s="28">
        <v>10</v>
      </c>
      <c r="D14" s="10"/>
      <c r="E14" s="28">
        <v>5</v>
      </c>
      <c r="F14" s="10">
        <f>IF(E14&gt;parametry!$F$8,"error",IF(E14&lt;0,"error",IF(E14="","Points","")))</f>
      </c>
      <c r="G14" s="28">
        <v>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5</v>
      </c>
      <c r="L14" s="76"/>
      <c r="M14" s="28">
        <v>20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20</v>
      </c>
      <c r="R14" s="76"/>
      <c r="S14" s="28">
        <v>0</v>
      </c>
      <c r="T14" s="10">
        <f>IF(S14&gt;20,"error",IF(S14&lt;0,"error",IF(S14="","Points","")))</f>
      </c>
      <c r="U14" s="12">
        <f>IF(D14="error","error",W14)</f>
        <v>40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40</v>
      </c>
      <c r="X14">
        <f>C14+E14+K14+Q14+S14</f>
        <v>40</v>
      </c>
    </row>
    <row r="15" spans="1:24" ht="19.5" customHeight="1" thickBot="1">
      <c r="A15" s="25">
        <f>Startlist!E34</f>
        <v>32</v>
      </c>
      <c r="B15" s="26" t="str">
        <f>Startlist!F34</f>
        <v>Kostlán Robert</v>
      </c>
      <c r="C15" s="29">
        <v>10</v>
      </c>
      <c r="D15" s="11"/>
      <c r="E15" s="29">
        <v>5</v>
      </c>
      <c r="F15" s="11">
        <f>IF(E15&gt;parametry!$F$8,"error",IF(E15&lt;0,"error",IF(E15="","Points","")))</f>
      </c>
      <c r="G15" s="29">
        <v>25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25</v>
      </c>
      <c r="L15" s="77"/>
      <c r="M15" s="29">
        <v>17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17</v>
      </c>
      <c r="R15" s="77"/>
      <c r="S15" s="29">
        <v>0</v>
      </c>
      <c r="T15" s="11">
        <f>IF(S15&gt;20,"error",IF(S15&lt;0,"error",IF(S15="","Points","")))</f>
      </c>
      <c r="U15" s="13">
        <f>IF(D15="error","error",W15)</f>
        <v>57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57</v>
      </c>
      <c r="X15">
        <f>C15+E15+K15+Q15+S15</f>
        <v>57</v>
      </c>
    </row>
    <row r="16" ht="6.75" customHeight="1"/>
    <row r="17" spans="1:21" ht="12.75">
      <c r="A17" s="105"/>
      <c r="B17" s="105" t="s">
        <v>1</v>
      </c>
      <c r="C17" s="106">
        <f>SUM(C12:C15)</f>
        <v>50</v>
      </c>
      <c r="D17" s="106"/>
      <c r="E17" s="106">
        <f>SUM(E12:E15)</f>
        <v>10</v>
      </c>
      <c r="F17" s="106"/>
      <c r="G17" s="106">
        <f>SUM(G12:G15)</f>
        <v>45</v>
      </c>
      <c r="H17" s="106"/>
      <c r="I17" s="106">
        <f>SUM(I12:I15)</f>
        <v>0</v>
      </c>
      <c r="J17" s="106"/>
      <c r="K17" s="106">
        <f aca="true" t="shared" si="0" ref="K17:S17">SUM(K12:K15)</f>
        <v>45</v>
      </c>
      <c r="L17" s="106"/>
      <c r="M17" s="106">
        <f t="shared" si="0"/>
        <v>55</v>
      </c>
      <c r="N17" s="106"/>
      <c r="O17" s="106">
        <f t="shared" si="0"/>
        <v>0</v>
      </c>
      <c r="P17" s="106"/>
      <c r="Q17" s="106">
        <f t="shared" si="0"/>
        <v>55</v>
      </c>
      <c r="R17" s="106"/>
      <c r="S17" s="106">
        <f t="shared" si="0"/>
        <v>10</v>
      </c>
      <c r="T17" s="106"/>
      <c r="U17" s="107">
        <f>SUM(U12:U15)</f>
        <v>170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3">
    <tabColor indexed="13"/>
  </sheetPr>
  <dimension ref="A1:Y17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21.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Startlist!A35</f>
        <v>ZŠ a MŠ Ratibořské Hory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Startlist!B35</f>
        <v>Ratibořské Hory</v>
      </c>
      <c r="B5" s="270"/>
      <c r="C5" s="271"/>
      <c r="D5" s="18"/>
      <c r="E5" s="18"/>
      <c r="F5" s="269" t="str">
        <f>Startlist!C35</f>
        <v>Petra Čekalová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Startlist!E35</f>
        <v>33</v>
      </c>
      <c r="B12" s="197" t="str">
        <f>Startlist!F35</f>
        <v>Barbora Vaňková</v>
      </c>
      <c r="C12" s="27">
        <v>20</v>
      </c>
      <c r="D12" s="9"/>
      <c r="E12" s="27">
        <v>10</v>
      </c>
      <c r="F12" s="9">
        <f>IF(E12&gt;parametry!$F$8,"error",IF(E12&lt;0,"error",IF(E12="","Points","")))</f>
      </c>
      <c r="G12" s="27">
        <v>20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20</v>
      </c>
      <c r="L12" s="75"/>
      <c r="M12" s="27">
        <v>8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8</v>
      </c>
      <c r="R12" s="75"/>
      <c r="S12" s="27">
        <v>10</v>
      </c>
      <c r="T12" s="9">
        <f>IF(S12&gt;20,"error",IF(S12&lt;0,"error",IF(S12="","Points","")))</f>
      </c>
      <c r="U12" s="30">
        <f>IF(D12="error","error",W12)</f>
        <v>68</v>
      </c>
      <c r="V12" s="291">
        <f>IF(U12="error","error",IF(U13="error","error",IF(U14="error","error",IF(U15="error","error",U12+U13+U14+U15))))</f>
        <v>406</v>
      </c>
      <c r="W12" s="4">
        <f>IF(F12="error","error",IF(H12="error","error",IF(J12="error","error",IF(L12="error","error",IF(N12="error","error",IF(P12="error","error",IF(R12="error","error",IF(T12="error","error",X12))))))))</f>
        <v>68</v>
      </c>
      <c r="X12">
        <f>C12+E12+K12+Q12+S12</f>
        <v>68</v>
      </c>
    </row>
    <row r="13" spans="1:24" ht="19.5" customHeight="1">
      <c r="A13" s="23">
        <f>Startlist!E36</f>
        <v>34</v>
      </c>
      <c r="B13" s="24" t="str">
        <f>Startlist!F36</f>
        <v>Natálie Lojdová</v>
      </c>
      <c r="C13" s="28">
        <v>30</v>
      </c>
      <c r="D13" s="10"/>
      <c r="E13" s="28">
        <v>0</v>
      </c>
      <c r="F13" s="10">
        <f>IF(E13&gt;parametry!$F$8,"error",IF(E13&lt;0,"error",IF(E13="","Points","")))</f>
      </c>
      <c r="G13" s="28">
        <v>30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30</v>
      </c>
      <c r="L13" s="76"/>
      <c r="M13" s="28">
        <v>57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57</v>
      </c>
      <c r="R13" s="76"/>
      <c r="S13" s="28">
        <v>0</v>
      </c>
      <c r="T13" s="10">
        <f>IF(S13&gt;20,"error",IF(S13&lt;0,"error",IF(S13="","Points","")))</f>
      </c>
      <c r="U13" s="12">
        <f>IF(D13="error","error",W13)</f>
        <v>117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117</v>
      </c>
      <c r="X13">
        <f>C13+E13+K13+Q13+S13</f>
        <v>117</v>
      </c>
    </row>
    <row r="14" spans="1:24" ht="19.5" customHeight="1">
      <c r="A14" s="23">
        <f>Startlist!E37</f>
        <v>35</v>
      </c>
      <c r="B14" s="24" t="str">
        <f>Startlist!F37</f>
        <v>Marek Smetana</v>
      </c>
      <c r="C14" s="28">
        <v>35</v>
      </c>
      <c r="D14" s="10"/>
      <c r="E14" s="28">
        <v>5</v>
      </c>
      <c r="F14" s="10">
        <f>IF(E14&gt;parametry!$F$8,"error",IF(E14&lt;0,"error",IF(E14="","Points","")))</f>
      </c>
      <c r="G14" s="28">
        <v>20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20</v>
      </c>
      <c r="L14" s="76"/>
      <c r="M14" s="28">
        <v>10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10</v>
      </c>
      <c r="R14" s="76"/>
      <c r="S14" s="28">
        <v>20</v>
      </c>
      <c r="T14" s="10">
        <f>IF(S14&gt;20,"error",IF(S14&lt;0,"error",IF(S14="","Points","")))</f>
      </c>
      <c r="U14" s="12">
        <f>IF(D14="error","error",W14)</f>
        <v>90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90</v>
      </c>
      <c r="X14">
        <f>C14+E14+K14+Q14+S14</f>
        <v>90</v>
      </c>
    </row>
    <row r="15" spans="1:24" ht="19.5" customHeight="1" thickBot="1">
      <c r="A15" s="25">
        <f>Startlist!E38</f>
        <v>36</v>
      </c>
      <c r="B15" s="26" t="str">
        <f>Startlist!F38</f>
        <v>Dominik Hodný</v>
      </c>
      <c r="C15" s="29">
        <v>25</v>
      </c>
      <c r="D15" s="11"/>
      <c r="E15" s="29">
        <v>10</v>
      </c>
      <c r="F15" s="11">
        <f>IF(E15&gt;parametry!$F$8,"error",IF(E15&lt;0,"error",IF(E15="","Points","")))</f>
      </c>
      <c r="G15" s="29">
        <v>25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25</v>
      </c>
      <c r="L15" s="77"/>
      <c r="M15" s="29">
        <v>51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51</v>
      </c>
      <c r="R15" s="77"/>
      <c r="S15" s="29">
        <v>20</v>
      </c>
      <c r="T15" s="11">
        <f>IF(S15&gt;20,"error",IF(S15&lt;0,"error",IF(S15="","Points","")))</f>
      </c>
      <c r="U15" s="13">
        <f>IF(D15="error","error",W15)</f>
        <v>131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131</v>
      </c>
      <c r="X15">
        <f>C15+E15+K15+Q15+S15</f>
        <v>131</v>
      </c>
    </row>
    <row r="16" ht="6.75" customHeight="1"/>
    <row r="17" spans="1:21" ht="12.75">
      <c r="A17" s="105"/>
      <c r="B17" s="105" t="s">
        <v>1</v>
      </c>
      <c r="C17" s="106">
        <f>SUM(C12:C15)</f>
        <v>110</v>
      </c>
      <c r="D17" s="106"/>
      <c r="E17" s="106">
        <f>SUM(E12:E15)</f>
        <v>25</v>
      </c>
      <c r="F17" s="106"/>
      <c r="G17" s="106">
        <f>SUM(G12:G15)</f>
        <v>95</v>
      </c>
      <c r="H17" s="106"/>
      <c r="I17" s="106">
        <f>SUM(I12:I15)</f>
        <v>0</v>
      </c>
      <c r="J17" s="106"/>
      <c r="K17" s="106">
        <f aca="true" t="shared" si="0" ref="K17:S17">SUM(K12:K15)</f>
        <v>95</v>
      </c>
      <c r="L17" s="106"/>
      <c r="M17" s="106">
        <f t="shared" si="0"/>
        <v>126</v>
      </c>
      <c r="N17" s="106"/>
      <c r="O17" s="106">
        <f t="shared" si="0"/>
        <v>0</v>
      </c>
      <c r="P17" s="106"/>
      <c r="Q17" s="106">
        <f t="shared" si="0"/>
        <v>126</v>
      </c>
      <c r="R17" s="106"/>
      <c r="S17" s="106">
        <f t="shared" si="0"/>
        <v>50</v>
      </c>
      <c r="T17" s="106"/>
      <c r="U17" s="107">
        <f>SUM(U12:U15)</f>
        <v>406</v>
      </c>
    </row>
  </sheetData>
  <sheetProtection/>
  <mergeCells count="28">
    <mergeCell ref="M9:N9"/>
    <mergeCell ref="O9:P9"/>
    <mergeCell ref="I9:J9"/>
    <mergeCell ref="M10:N11"/>
    <mergeCell ref="O10:P11"/>
    <mergeCell ref="V12:V15"/>
    <mergeCell ref="S10:T11"/>
    <mergeCell ref="Q10:R11"/>
    <mergeCell ref="U10:U11"/>
    <mergeCell ref="V10:V11"/>
    <mergeCell ref="K10:L11"/>
    <mergeCell ref="C9:D9"/>
    <mergeCell ref="E9:F9"/>
    <mergeCell ref="G9:H9"/>
    <mergeCell ref="C10:D11"/>
    <mergeCell ref="E10:F11"/>
    <mergeCell ref="G10:H11"/>
    <mergeCell ref="I10:J11"/>
    <mergeCell ref="S9:T9"/>
    <mergeCell ref="Q9:R9"/>
    <mergeCell ref="C1:T1"/>
    <mergeCell ref="C2:T2"/>
    <mergeCell ref="A4:C4"/>
    <mergeCell ref="A5:C6"/>
    <mergeCell ref="F4:Q4"/>
    <mergeCell ref="F5:Q6"/>
    <mergeCell ref="A9:B10"/>
    <mergeCell ref="K9:L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>
    <tabColor indexed="13"/>
  </sheetPr>
  <dimension ref="A1:Y17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.00390625" style="0" customWidth="1"/>
    <col min="2" max="2" width="23.37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Startlist!A39</f>
        <v>ZŠ a MŠ Mikuláše z Husi, Tábor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Startlist!B39</f>
        <v>Tábor</v>
      </c>
      <c r="B5" s="270"/>
      <c r="C5" s="271"/>
      <c r="D5" s="18"/>
      <c r="E5" s="18"/>
      <c r="F5" s="269" t="str">
        <f>Startlist!C39</f>
        <v>Petr Pavliš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Startlist!E39</f>
        <v>37</v>
      </c>
      <c r="B12" s="22" t="str">
        <f>Startlist!F39</f>
        <v>Albína Novotná</v>
      </c>
      <c r="C12" s="27">
        <v>15</v>
      </c>
      <c r="D12" s="9"/>
      <c r="E12" s="27">
        <v>10</v>
      </c>
      <c r="F12" s="9">
        <f>IF(E12&gt;parametry!$F$8,"error",IF(E12&lt;0,"error",IF(E12="","Points","")))</f>
      </c>
      <c r="G12" s="27">
        <v>30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30</v>
      </c>
      <c r="L12" s="75"/>
      <c r="M12" s="27">
        <v>33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33</v>
      </c>
      <c r="R12" s="75"/>
      <c r="S12" s="27">
        <v>20</v>
      </c>
      <c r="T12" s="9">
        <f>IF(S12&gt;20,"error",IF(S12&lt;0,"error",IF(S12="","Points","")))</f>
      </c>
      <c r="U12" s="30">
        <f>IF(D12="error","error",W12)</f>
        <v>108</v>
      </c>
      <c r="V12" s="291">
        <f>IF(U12="error","error",IF(U13="error","error",IF(U14="error","error",IF(U15="error","error",U12+U13+U14+U15))))</f>
        <v>430</v>
      </c>
      <c r="W12" s="4">
        <f>IF(F12="error","error",IF(H12="error","error",IF(J12="error","error",IF(L12="error","error",IF(N12="error","error",IF(P12="error","error",IF(R12="error","error",IF(T12="error","error",X12))))))))</f>
        <v>108</v>
      </c>
      <c r="X12">
        <f>C12+E12+K12+Q12+S12</f>
        <v>108</v>
      </c>
    </row>
    <row r="13" spans="1:24" ht="19.5" customHeight="1">
      <c r="A13" s="23">
        <f>Startlist!E40</f>
        <v>38</v>
      </c>
      <c r="B13" s="24" t="str">
        <f>Startlist!F40</f>
        <v>Aneta Kroužková</v>
      </c>
      <c r="C13" s="28">
        <v>25</v>
      </c>
      <c r="D13" s="10"/>
      <c r="E13" s="28">
        <v>15</v>
      </c>
      <c r="F13" s="10">
        <f>IF(E13&gt;parametry!$F$8,"error",IF(E13&lt;0,"error",IF(E13="","Points","")))</f>
      </c>
      <c r="G13" s="28">
        <v>35</v>
      </c>
      <c r="H13" s="10"/>
      <c r="I13" s="28">
        <v>0</v>
      </c>
      <c r="J13" s="10">
        <f>IF(I13&gt;parametry!$F$10,"error",IF(I13&lt;0,"error",IF(I13="","Points","")))</f>
      </c>
      <c r="K13" s="103">
        <f>G13+I13</f>
        <v>35</v>
      </c>
      <c r="L13" s="76"/>
      <c r="M13" s="28">
        <v>30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30</v>
      </c>
      <c r="R13" s="76"/>
      <c r="S13" s="28">
        <v>10</v>
      </c>
      <c r="T13" s="10">
        <f>IF(S13&gt;20,"error",IF(S13&lt;0,"error",IF(S13="","Points","")))</f>
      </c>
      <c r="U13" s="12">
        <f>IF(D13="error","error",W13)</f>
        <v>115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115</v>
      </c>
      <c r="X13">
        <f>C13+E13+K13+Q13+S13</f>
        <v>115</v>
      </c>
    </row>
    <row r="14" spans="1:24" ht="19.5" customHeight="1">
      <c r="A14" s="23">
        <f>Startlist!E41</f>
        <v>39</v>
      </c>
      <c r="B14" s="24" t="str">
        <f>Startlist!F41</f>
        <v>Antonín Cába</v>
      </c>
      <c r="C14" s="28">
        <v>20</v>
      </c>
      <c r="D14" s="10"/>
      <c r="E14" s="28">
        <v>15</v>
      </c>
      <c r="F14" s="10">
        <f>IF(E14&gt;parametry!$F$8,"error",IF(E14&lt;0,"error",IF(E14="","Points","")))</f>
      </c>
      <c r="G14" s="28">
        <v>30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30</v>
      </c>
      <c r="L14" s="76"/>
      <c r="M14" s="28">
        <v>28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28</v>
      </c>
      <c r="R14" s="76"/>
      <c r="S14" s="28">
        <v>15</v>
      </c>
      <c r="T14" s="10">
        <f>IF(S14&gt;20,"error",IF(S14&lt;0,"error",IF(S14="","Points","")))</f>
      </c>
      <c r="U14" s="12">
        <f>IF(D14="error","error",W14)</f>
        <v>108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108</v>
      </c>
      <c r="X14">
        <f>C14+E14+K14+Q14+S14</f>
        <v>108</v>
      </c>
    </row>
    <row r="15" spans="1:24" ht="19.5" customHeight="1" thickBot="1">
      <c r="A15" s="25">
        <f>Startlist!E42</f>
        <v>40</v>
      </c>
      <c r="B15" s="26" t="str">
        <f>Startlist!F42</f>
        <v>Jakub Ťoupalík</v>
      </c>
      <c r="C15" s="29">
        <v>20</v>
      </c>
      <c r="D15" s="11"/>
      <c r="E15" s="29">
        <v>5</v>
      </c>
      <c r="F15" s="11">
        <f>IF(E15&gt;parametry!$F$8,"error",IF(E15&lt;0,"error",IF(E15="","Points","")))</f>
      </c>
      <c r="G15" s="29">
        <v>50</v>
      </c>
      <c r="H15" s="11"/>
      <c r="I15" s="29">
        <v>0</v>
      </c>
      <c r="J15" s="11">
        <f>IF(I15&gt;parametry!$F$10,"error",IF(I15&lt;0,"error",IF(I15="","Points","")))</f>
      </c>
      <c r="K15" s="104">
        <f>G15+I15</f>
        <v>50</v>
      </c>
      <c r="L15" s="77"/>
      <c r="M15" s="29">
        <v>4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4</v>
      </c>
      <c r="R15" s="77"/>
      <c r="S15" s="29">
        <v>20</v>
      </c>
      <c r="T15" s="11">
        <f>IF(S15&gt;20,"error",IF(S15&lt;0,"error",IF(S15="","Points","")))</f>
      </c>
      <c r="U15" s="13">
        <f>IF(D15="error","error",W15)</f>
        <v>99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99</v>
      </c>
      <c r="X15">
        <f>C15+E15+K15+Q15+S15</f>
        <v>99</v>
      </c>
    </row>
    <row r="16" ht="6.75" customHeight="1"/>
    <row r="17" spans="1:21" ht="12.75">
      <c r="A17" s="105"/>
      <c r="B17" s="105" t="s">
        <v>1</v>
      </c>
      <c r="C17" s="106">
        <f>SUM(C12:C15)</f>
        <v>80</v>
      </c>
      <c r="D17" s="106"/>
      <c r="E17" s="106">
        <f>SUM(E12:E15)</f>
        <v>45</v>
      </c>
      <c r="F17" s="106"/>
      <c r="G17" s="106">
        <f>SUM(G12:G15)</f>
        <v>145</v>
      </c>
      <c r="H17" s="106"/>
      <c r="I17" s="106">
        <f>SUM(I12:I15)</f>
        <v>0</v>
      </c>
      <c r="J17" s="106"/>
      <c r="K17" s="106">
        <f aca="true" t="shared" si="0" ref="K17:S17">SUM(K12:K15)</f>
        <v>145</v>
      </c>
      <c r="L17" s="106"/>
      <c r="M17" s="106">
        <f t="shared" si="0"/>
        <v>95</v>
      </c>
      <c r="N17" s="106"/>
      <c r="O17" s="106">
        <f t="shared" si="0"/>
        <v>0</v>
      </c>
      <c r="P17" s="106"/>
      <c r="Q17" s="106">
        <f t="shared" si="0"/>
        <v>95</v>
      </c>
      <c r="R17" s="106"/>
      <c r="S17" s="106">
        <f t="shared" si="0"/>
        <v>65</v>
      </c>
      <c r="T17" s="106"/>
      <c r="U17" s="107">
        <f>SUM(U12:U15)</f>
        <v>430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5">
    <tabColor indexed="13"/>
  </sheetPr>
  <dimension ref="A1:Y17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Startlist!A43</f>
        <v>ZŠ a MŠ Tučapy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Startlist!B43</f>
        <v>Tučapy</v>
      </c>
      <c r="B5" s="270"/>
      <c r="C5" s="271"/>
      <c r="D5" s="18"/>
      <c r="E5" s="18"/>
      <c r="F5" s="269" t="str">
        <f>Startlist!C43</f>
        <v>Simona Pilařová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Startlist!E43</f>
        <v>41</v>
      </c>
      <c r="B12" s="22" t="str">
        <f>Startlist!F43</f>
        <v>Eliška Bubníková</v>
      </c>
      <c r="C12" s="27">
        <v>50</v>
      </c>
      <c r="D12" s="9"/>
      <c r="E12" s="27">
        <v>5</v>
      </c>
      <c r="F12" s="9">
        <f>IF(E12&gt;parametry!$F$8,"error",IF(E12&lt;0,"error",IF(E12="","Points","")))</f>
      </c>
      <c r="G12" s="27">
        <v>30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79">
        <f>G12+I12</f>
        <v>30</v>
      </c>
      <c r="L12" s="9"/>
      <c r="M12" s="27">
        <v>11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11</v>
      </c>
      <c r="R12" s="75"/>
      <c r="S12" s="27">
        <v>0</v>
      </c>
      <c r="T12" s="9">
        <f>IF(S12&gt;20,"error",IF(S12&lt;0,"error",IF(S12="","Points","")))</f>
      </c>
      <c r="U12" s="30">
        <f>IF(D12="error","error",W12)</f>
        <v>96</v>
      </c>
      <c r="V12" s="291">
        <f>IF(U12="error","error",IF(U13="error","error",IF(U14="error","error",IF(U15="error","error",U12+U13+U14+U15))))</f>
        <v>515</v>
      </c>
      <c r="W12" s="4">
        <f>IF(F12="error","error",IF(H12="error","error",IF(J12="error","error",IF(L12="error","error",IF(N12="error","error",IF(P12="error","error",IF(R12="error","error",IF(T12="error","error",X12))))))))</f>
        <v>96</v>
      </c>
      <c r="X12">
        <f>C12+E12+K12+Q12+S12</f>
        <v>96</v>
      </c>
    </row>
    <row r="13" spans="1:24" ht="19.5" customHeight="1">
      <c r="A13" s="23">
        <f>Startlist!E44</f>
        <v>42</v>
      </c>
      <c r="B13" s="24" t="str">
        <f>Startlist!F44</f>
        <v>Tereza Kopecká</v>
      </c>
      <c r="C13" s="28">
        <v>45</v>
      </c>
      <c r="D13" s="10"/>
      <c r="E13" s="28">
        <v>20</v>
      </c>
      <c r="F13" s="10">
        <f>IF(E13&gt;parametry!$F$8,"error",IF(E13&lt;0,"error",IF(E13="","Points","")))</f>
      </c>
      <c r="G13" s="28">
        <v>50</v>
      </c>
      <c r="H13" s="10"/>
      <c r="I13" s="28">
        <v>0</v>
      </c>
      <c r="J13" s="10">
        <f>IF(I13&gt;parametry!$F$10,"error",IF(I13&lt;0,"error",IF(I13="","Points","")))</f>
      </c>
      <c r="K13" s="179">
        <f>G13+I13</f>
        <v>50</v>
      </c>
      <c r="L13" s="10"/>
      <c r="M13" s="28">
        <v>43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43</v>
      </c>
      <c r="R13" s="76"/>
      <c r="S13" s="28">
        <v>20</v>
      </c>
      <c r="T13" s="10">
        <f>IF(S13&gt;20,"error",IF(S13&lt;0,"error",IF(S13="","Points","")))</f>
      </c>
      <c r="U13" s="12">
        <f>IF(D13="error","error",W13)</f>
        <v>178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178</v>
      </c>
      <c r="X13">
        <f>C13+E13+K13+Q13+S13</f>
        <v>178</v>
      </c>
    </row>
    <row r="14" spans="1:24" ht="19.5" customHeight="1">
      <c r="A14" s="23">
        <f>Startlist!E45</f>
        <v>43</v>
      </c>
      <c r="B14" s="24" t="str">
        <f>Startlist!F45</f>
        <v>Jakub Koblasa</v>
      </c>
      <c r="C14" s="28">
        <v>50</v>
      </c>
      <c r="D14" s="10"/>
      <c r="E14" s="28">
        <v>20</v>
      </c>
      <c r="F14" s="10">
        <f>IF(E14&gt;parametry!$F$8,"error",IF(E14&lt;0,"error",IF(E14="","Points","")))</f>
      </c>
      <c r="G14" s="28">
        <v>40</v>
      </c>
      <c r="H14" s="10"/>
      <c r="I14" s="28">
        <v>0</v>
      </c>
      <c r="J14" s="10">
        <f>IF(I14&gt;parametry!$F$10,"error",IF(I14&lt;0,"error",IF(I14="","Points","")))</f>
      </c>
      <c r="K14" s="179">
        <f>G14+I14</f>
        <v>40</v>
      </c>
      <c r="L14" s="10"/>
      <c r="M14" s="28">
        <v>20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20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135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135</v>
      </c>
      <c r="X14">
        <f>C14+E14+K14+Q14+S14</f>
        <v>135</v>
      </c>
    </row>
    <row r="15" spans="1:24" ht="19.5" customHeight="1" thickBot="1">
      <c r="A15" s="25">
        <f>Startlist!E46</f>
        <v>44</v>
      </c>
      <c r="B15" s="26" t="str">
        <f>Startlist!F46</f>
        <v>Vojtěch Láska</v>
      </c>
      <c r="C15" s="29">
        <v>40</v>
      </c>
      <c r="D15" s="11"/>
      <c r="E15" s="29">
        <v>15</v>
      </c>
      <c r="F15" s="11">
        <f>IF(E15&gt;parametry!$F$8,"error",IF(E15&lt;0,"error",IF(E15="","Points","")))</f>
      </c>
      <c r="G15" s="29">
        <v>25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79">
        <f>G15+I15</f>
        <v>25</v>
      </c>
      <c r="L15" s="11"/>
      <c r="M15" s="29">
        <v>16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16</v>
      </c>
      <c r="R15" s="77"/>
      <c r="S15" s="29">
        <v>10</v>
      </c>
      <c r="T15" s="11">
        <f>IF(S15&gt;20,"error",IF(S15&lt;0,"error",IF(S15="","Points","")))</f>
      </c>
      <c r="U15" s="13">
        <f>IF(D15="error","error",W15)</f>
        <v>106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106</v>
      </c>
      <c r="X15">
        <f>C15+E15+K15+Q15+S15</f>
        <v>106</v>
      </c>
    </row>
    <row r="16" ht="6.75" customHeight="1"/>
    <row r="17" spans="1:21" ht="12.75">
      <c r="A17" s="105"/>
      <c r="B17" s="105" t="s">
        <v>1</v>
      </c>
      <c r="C17" s="106">
        <f>SUM(C12:C15)</f>
        <v>185</v>
      </c>
      <c r="D17" s="106"/>
      <c r="E17" s="106">
        <f>SUM(E12:E15)</f>
        <v>60</v>
      </c>
      <c r="F17" s="106"/>
      <c r="G17" s="106">
        <f>SUM(G12:G15)</f>
        <v>145</v>
      </c>
      <c r="H17" s="106"/>
      <c r="I17" s="106">
        <f>SUM(I12:I15)</f>
        <v>0</v>
      </c>
      <c r="J17" s="106"/>
      <c r="K17" s="106">
        <f aca="true" t="shared" si="0" ref="K17:S17">SUM(K12:K15)</f>
        <v>145</v>
      </c>
      <c r="L17" s="106"/>
      <c r="M17" s="106">
        <f t="shared" si="0"/>
        <v>90</v>
      </c>
      <c r="N17" s="106"/>
      <c r="O17" s="106">
        <f t="shared" si="0"/>
        <v>0</v>
      </c>
      <c r="P17" s="106"/>
      <c r="Q17" s="106">
        <f t="shared" si="0"/>
        <v>90</v>
      </c>
      <c r="R17" s="106"/>
      <c r="S17" s="106">
        <f t="shared" si="0"/>
        <v>35</v>
      </c>
      <c r="T17" s="106"/>
      <c r="U17" s="107">
        <f>SUM(U12:U15)</f>
        <v>515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6">
    <tabColor indexed="13"/>
  </sheetPr>
  <dimension ref="A1:Y17"/>
  <sheetViews>
    <sheetView view="pageBreakPreview" zoomScaleSheetLayoutView="100" zoomScalePageLayoutView="0" workbookViewId="0" topLeftCell="A1">
      <selection activeCell="Y35" sqref="Y35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Startlist!A47</f>
        <v>ZŠ a MŠ Choustník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Startlist!B47</f>
        <v>Choustník</v>
      </c>
      <c r="B5" s="270"/>
      <c r="C5" s="271"/>
      <c r="D5" s="18"/>
      <c r="E5" s="18"/>
      <c r="F5" s="269" t="str">
        <f>Startlist!C47</f>
        <v>Dana Punčochářová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Startlist!E47</f>
        <v>45</v>
      </c>
      <c r="B12" s="22" t="str">
        <f>Startlist!F47</f>
        <v>Jana Dubová</v>
      </c>
      <c r="C12" s="27">
        <v>20</v>
      </c>
      <c r="D12" s="9"/>
      <c r="E12" s="27">
        <v>0</v>
      </c>
      <c r="F12" s="9">
        <f>IF(E12&gt;parametry!$F$8,"error",IF(E12&lt;0,"error",IF(E12="","Points","")))</f>
      </c>
      <c r="G12" s="27">
        <v>25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25</v>
      </c>
      <c r="L12" s="75"/>
      <c r="M12" s="27">
        <v>57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57</v>
      </c>
      <c r="R12" s="75"/>
      <c r="S12" s="27">
        <v>10</v>
      </c>
      <c r="T12" s="9">
        <f>IF(S12&gt;20,"error",IF(S12&lt;0,"error",IF(S12="","Points","")))</f>
      </c>
      <c r="U12" s="30">
        <f>IF(D12="error","error",W12)</f>
        <v>112</v>
      </c>
      <c r="V12" s="291">
        <f>IF(U12="error","error",IF(U13="error","error",IF(U14="error","error",IF(U15="error","error",U12+U13+U14+U15))))</f>
        <v>368</v>
      </c>
      <c r="W12" s="4">
        <f>IF(F12="error","error",IF(H12="error","error",IF(J12="error","error",IF(L12="error","error",IF(N12="error","error",IF(P12="error","error",IF(R12="error","error",IF(T12="error","error",X12))))))))</f>
        <v>112</v>
      </c>
      <c r="X12">
        <f>C12+E12+K12+Q12+S12</f>
        <v>112</v>
      </c>
    </row>
    <row r="13" spans="1:24" ht="19.5" customHeight="1">
      <c r="A13" s="23">
        <f>Startlist!E48</f>
        <v>46</v>
      </c>
      <c r="B13" s="24" t="str">
        <f>Startlist!F48</f>
        <v>Tereza Štěpánová</v>
      </c>
      <c r="C13" s="28">
        <v>20</v>
      </c>
      <c r="D13" s="10"/>
      <c r="E13" s="28">
        <v>15</v>
      </c>
      <c r="F13" s="10">
        <f>IF(E13&gt;parametry!$F$8,"error",IF(E13&lt;0,"error",IF(E13="","Points","")))</f>
      </c>
      <c r="G13" s="28">
        <v>20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20</v>
      </c>
      <c r="L13" s="76"/>
      <c r="M13" s="28">
        <v>35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35</v>
      </c>
      <c r="R13" s="76"/>
      <c r="S13" s="28">
        <v>20</v>
      </c>
      <c r="T13" s="10">
        <f>IF(S13&gt;20,"error",IF(S13&lt;0,"error",IF(S13="","Points","")))</f>
      </c>
      <c r="U13" s="12">
        <f>IF(D13="error","error",W13)</f>
        <v>110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110</v>
      </c>
      <c r="X13">
        <f>C13+E13+K13+Q13+S13</f>
        <v>110</v>
      </c>
    </row>
    <row r="14" spans="1:24" ht="19.5" customHeight="1">
      <c r="A14" s="23">
        <f>Startlist!E49</f>
        <v>47</v>
      </c>
      <c r="B14" s="24" t="str">
        <f>Startlist!F49</f>
        <v>Štěpán Aulík</v>
      </c>
      <c r="C14" s="28">
        <v>35</v>
      </c>
      <c r="D14" s="10"/>
      <c r="E14" s="28">
        <v>5</v>
      </c>
      <c r="F14" s="10">
        <f>IF(E14&gt;parametry!$F$8,"error",IF(E14&lt;0,"error",IF(E14="","Points","")))</f>
      </c>
      <c r="G14" s="28">
        <v>15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15</v>
      </c>
      <c r="L14" s="76"/>
      <c r="M14" s="28">
        <v>14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14</v>
      </c>
      <c r="R14" s="76"/>
      <c r="S14" s="28">
        <v>10</v>
      </c>
      <c r="T14" s="10">
        <f>IF(S14&gt;20,"error",IF(S14&lt;0,"error",IF(S14="","Points","")))</f>
      </c>
      <c r="U14" s="12">
        <f>IF(D14="error","error",W14)</f>
        <v>79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79</v>
      </c>
      <c r="X14">
        <f>C14+E14+K14+Q14+S14</f>
        <v>79</v>
      </c>
    </row>
    <row r="15" spans="1:24" ht="19.5" customHeight="1" thickBot="1">
      <c r="A15" s="25">
        <f>Startlist!E50</f>
        <v>48</v>
      </c>
      <c r="B15" s="26" t="str">
        <f>Startlist!F50</f>
        <v>Štěpán Vácha</v>
      </c>
      <c r="C15" s="29">
        <v>10</v>
      </c>
      <c r="D15" s="11"/>
      <c r="E15" s="29">
        <v>10</v>
      </c>
      <c r="F15" s="11">
        <f>IF(E15&gt;parametry!$F$8,"error",IF(E15&lt;0,"error",IF(E15="","Points","")))</f>
      </c>
      <c r="G15" s="29">
        <v>30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30</v>
      </c>
      <c r="L15" s="77"/>
      <c r="M15" s="29">
        <v>12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12</v>
      </c>
      <c r="R15" s="77"/>
      <c r="S15" s="29">
        <v>5</v>
      </c>
      <c r="T15" s="11">
        <f>IF(S15&gt;20,"error",IF(S15&lt;0,"error",IF(S15="","Points","")))</f>
      </c>
      <c r="U15" s="13">
        <f>IF(D15="error","error",W15)</f>
        <v>67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67</v>
      </c>
      <c r="X15">
        <f>C15+E15+K15+Q15+S15</f>
        <v>67</v>
      </c>
    </row>
    <row r="16" ht="6.75" customHeight="1"/>
    <row r="17" spans="1:21" ht="12.75">
      <c r="A17" s="105"/>
      <c r="B17" s="105" t="s">
        <v>1</v>
      </c>
      <c r="C17" s="106">
        <f>SUM(C12:C15)</f>
        <v>85</v>
      </c>
      <c r="D17" s="106"/>
      <c r="E17" s="106">
        <f>SUM(E12:E15)</f>
        <v>30</v>
      </c>
      <c r="F17" s="106"/>
      <c r="G17" s="106">
        <f>SUM(G12:G15)</f>
        <v>90</v>
      </c>
      <c r="H17" s="106"/>
      <c r="I17" s="106">
        <f>SUM(I12:I15)</f>
        <v>0</v>
      </c>
      <c r="J17" s="106"/>
      <c r="K17" s="106">
        <f aca="true" t="shared" si="0" ref="K17:S17">SUM(K12:K15)</f>
        <v>90</v>
      </c>
      <c r="L17" s="106"/>
      <c r="M17" s="106">
        <f t="shared" si="0"/>
        <v>118</v>
      </c>
      <c r="N17" s="106"/>
      <c r="O17" s="106">
        <f t="shared" si="0"/>
        <v>0</v>
      </c>
      <c r="P17" s="106"/>
      <c r="Q17" s="106">
        <f t="shared" si="0"/>
        <v>118</v>
      </c>
      <c r="R17" s="106"/>
      <c r="S17" s="106">
        <f t="shared" si="0"/>
        <v>45</v>
      </c>
      <c r="T17" s="106"/>
      <c r="U17" s="107">
        <f>SUM(U12:U15)</f>
        <v>368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1:V547"/>
  <sheetViews>
    <sheetView tabSelected="1" view="pageBreakPreview" zoomScale="130" zoomScaleSheetLayoutView="13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9" sqref="F89"/>
    </sheetView>
  </sheetViews>
  <sheetFormatPr defaultColWidth="9.00390625" defaultRowHeight="12.75"/>
  <cols>
    <col min="1" max="1" width="5.125" style="0" customWidth="1"/>
    <col min="2" max="2" width="11.875" style="0" customWidth="1"/>
    <col min="3" max="3" width="12.625" style="0" customWidth="1"/>
    <col min="4" max="5" width="4.00390625" style="0" customWidth="1"/>
    <col min="6" max="6" width="20.125" style="0" customWidth="1"/>
    <col min="7" max="11" width="4.25390625" style="0" customWidth="1"/>
    <col min="12" max="12" width="5.125" style="0" customWidth="1"/>
    <col min="13" max="13" width="4.25390625" style="0" customWidth="1"/>
    <col min="14" max="14" width="4.875" style="0" customWidth="1"/>
    <col min="15" max="16" width="4.25390625" style="0" customWidth="1"/>
  </cols>
  <sheetData>
    <row r="1" spans="1:16" ht="90" customHeight="1" thickBot="1" thickTop="1">
      <c r="A1" s="207" t="s">
        <v>16</v>
      </c>
      <c r="B1" s="211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09" t="s">
        <v>17</v>
      </c>
    </row>
    <row r="2" spans="1:22" ht="48.75" customHeight="1" thickBot="1" thickTop="1">
      <c r="A2" s="208"/>
      <c r="B2" s="116" t="str">
        <f>Startlist!A2</f>
        <v>škola</v>
      </c>
      <c r="C2" s="117" t="str">
        <f>Startlist!B2</f>
        <v>město</v>
      </c>
      <c r="D2" s="117" t="str">
        <f>Startlist!E2</f>
        <v>St.č.</v>
      </c>
      <c r="E2" s="108" t="s">
        <v>22</v>
      </c>
      <c r="F2" s="108" t="str">
        <f>Startlist!F2</f>
        <v>Příjmení a jméno</v>
      </c>
      <c r="G2" s="118" t="s">
        <v>7</v>
      </c>
      <c r="H2" s="118" t="s">
        <v>8</v>
      </c>
      <c r="I2" s="118" t="s">
        <v>10</v>
      </c>
      <c r="J2" s="118" t="s">
        <v>37</v>
      </c>
      <c r="K2" s="118" t="s">
        <v>11</v>
      </c>
      <c r="L2" s="118" t="s">
        <v>45</v>
      </c>
      <c r="M2" s="118"/>
      <c r="N2" s="118" t="s">
        <v>13</v>
      </c>
      <c r="O2" s="119" t="s">
        <v>46</v>
      </c>
      <c r="P2" s="110" t="s">
        <v>15</v>
      </c>
      <c r="Q2" s="1"/>
      <c r="R2" s="1"/>
      <c r="S2" s="1"/>
      <c r="T2" s="1"/>
      <c r="U2" s="1"/>
      <c r="V2" s="1"/>
    </row>
    <row r="3" spans="1:22" ht="19.5" customHeight="1" thickTop="1">
      <c r="A3" s="111">
        <v>1</v>
      </c>
      <c r="B3" s="112" t="str">
        <f>IF(Startlist!A71="","",Startlist!A71)</f>
        <v>Táborské soukromé gymnázium</v>
      </c>
      <c r="C3" s="113" t="str">
        <f>IF(Startlist!B71="","",Startlist!B71)</f>
        <v>Tábor</v>
      </c>
      <c r="D3" s="113">
        <f>IF(Startlist!E74="","",Startlist!E74)</f>
        <v>66</v>
      </c>
      <c r="E3" s="84" t="str">
        <f>IF(B3="","",Startlist!H74)</f>
        <v>c</v>
      </c>
      <c r="F3" s="114" t="str">
        <f>IF(Startlist!F74="","",Startlist!F74)</f>
        <v>Šimon Kropík</v>
      </c>
      <c r="G3" s="182">
        <f>'113-116'!C15</f>
        <v>40</v>
      </c>
      <c r="H3" s="183">
        <f>'113-116'!E15</f>
        <v>0</v>
      </c>
      <c r="I3" s="183">
        <f>'113-116'!G15</f>
        <v>10</v>
      </c>
      <c r="J3" s="183">
        <f>'113-116'!I15</f>
        <v>0</v>
      </c>
      <c r="K3" s="183">
        <f>'113-116'!K15</f>
        <v>10</v>
      </c>
      <c r="L3" s="183">
        <f>'113-116'!M15</f>
        <v>33</v>
      </c>
      <c r="M3" s="183">
        <f>'113-116'!O15</f>
        <v>0</v>
      </c>
      <c r="N3" s="183">
        <f>'113-116'!Q15</f>
        <v>33</v>
      </c>
      <c r="O3" s="184">
        <f>'113-116'!S15</f>
        <v>0</v>
      </c>
      <c r="P3" s="73">
        <f>IF('113-116'!X$15=0,0,'113-116'!X$15)</f>
        <v>83</v>
      </c>
      <c r="Q3" s="1"/>
      <c r="R3" s="1"/>
      <c r="S3" s="1"/>
      <c r="T3" s="1"/>
      <c r="U3" s="1"/>
      <c r="V3" s="1"/>
    </row>
    <row r="4" spans="1:22" ht="19.5" customHeight="1">
      <c r="A4" s="74">
        <f>A3+1</f>
        <v>2</v>
      </c>
      <c r="B4" s="98" t="str">
        <f>IF(Startlist!A31="","",Startlist!A31)</f>
        <v>ZŠ a MŠ 9. května, Sezimovo Ústí</v>
      </c>
      <c r="C4" s="99" t="str">
        <f>IF(Startlist!B31="","",Startlist!B31)</f>
        <v>Sezimovo Ústí</v>
      </c>
      <c r="D4" s="113">
        <f>IF(Startlist!E32="","",Startlist!E32)</f>
        <v>30</v>
      </c>
      <c r="E4" s="84" t="str">
        <f>IF(B4="","",Startlist!H32)</f>
        <v>d</v>
      </c>
      <c r="F4" s="35" t="str">
        <f>IF(Startlist!F32="","",Startlist!F32)</f>
        <v>Pecherová Andrea</v>
      </c>
      <c r="G4" s="185">
        <f>'29-32'!C13</f>
        <v>5</v>
      </c>
      <c r="H4" s="186">
        <f>'29-32'!E13</f>
        <v>0</v>
      </c>
      <c r="I4" s="186">
        <f>'29-32'!G13</f>
        <v>0</v>
      </c>
      <c r="J4" s="186">
        <f>'29-32'!I13</f>
        <v>0</v>
      </c>
      <c r="K4" s="186">
        <f>'29-32'!K13</f>
        <v>0</v>
      </c>
      <c r="L4" s="186">
        <f>'29-32'!M13</f>
        <v>4</v>
      </c>
      <c r="M4" s="186">
        <f>'29-32'!O13</f>
        <v>0</v>
      </c>
      <c r="N4" s="186">
        <f>'29-32'!Q13</f>
        <v>4</v>
      </c>
      <c r="O4" s="187">
        <f>'29-32'!S13</f>
        <v>0</v>
      </c>
      <c r="P4" s="67">
        <f>IF('29-32'!X$13=0,0,'29-32'!X$13)</f>
        <v>9</v>
      </c>
      <c r="Q4" s="1"/>
      <c r="R4" s="1"/>
      <c r="S4" s="1"/>
      <c r="T4" s="1"/>
      <c r="U4" s="1"/>
      <c r="V4" s="1"/>
    </row>
    <row r="5" spans="1:22" ht="24" customHeight="1">
      <c r="A5" s="74">
        <f aca="true" t="shared" si="0" ref="A5:A68">A4+1</f>
        <v>3</v>
      </c>
      <c r="B5" s="98" t="str">
        <f>IF(Startlist!A83="","",Startlist!A83)</f>
        <v>ZŠ a MŠ 9. května, Sezimovo Ústí</v>
      </c>
      <c r="C5" s="99" t="str">
        <f>IF(Startlist!B83="","",Startlist!B83)</f>
        <v>Sezimovo Ústí</v>
      </c>
      <c r="D5" s="113">
        <f>IF(Startlist!E86="","",Startlist!E86)</f>
        <v>78</v>
      </c>
      <c r="E5" s="84" t="str">
        <f>IF(B5="","",Startlist!H86)</f>
        <v>c</v>
      </c>
      <c r="F5" s="35" t="str">
        <f>IF(Startlist!F86="","",Startlist!F86)</f>
        <v>Vocílka Radek</v>
      </c>
      <c r="G5" s="185">
        <f>'125-128'!C15</f>
        <v>10</v>
      </c>
      <c r="H5" s="186">
        <f>'125-128'!E15</f>
        <v>0</v>
      </c>
      <c r="I5" s="186">
        <f>'125-128'!G15</f>
        <v>0</v>
      </c>
      <c r="J5" s="186">
        <f>'125-128'!I15</f>
        <v>0</v>
      </c>
      <c r="K5" s="186">
        <f>'125-128'!K15</f>
        <v>0</v>
      </c>
      <c r="L5" s="186">
        <f>'125-128'!M15</f>
        <v>0</v>
      </c>
      <c r="M5" s="186">
        <f>'125-128'!O15</f>
        <v>0</v>
      </c>
      <c r="N5" s="186">
        <f>'125-128'!Q15</f>
        <v>0</v>
      </c>
      <c r="O5" s="187">
        <f>'125-128'!S15</f>
        <v>0</v>
      </c>
      <c r="P5" s="67">
        <f>IF('125-128'!X$15=0,0,'125-128'!X$15)</f>
        <v>10</v>
      </c>
      <c r="Q5" s="1"/>
      <c r="R5" s="1"/>
      <c r="S5" s="1"/>
      <c r="T5" s="1"/>
      <c r="U5" s="1"/>
      <c r="V5" s="1"/>
    </row>
    <row r="6" spans="1:16" ht="19.5" customHeight="1">
      <c r="A6" s="74">
        <f t="shared" si="0"/>
        <v>4</v>
      </c>
      <c r="B6" s="98" t="str">
        <f>IF(Startlist!A79="","",Startlist!A79)</f>
        <v>ZŠ Veselí nad Lužnicí, ČS armády</v>
      </c>
      <c r="C6" s="99" t="str">
        <f>IF(Startlist!B79="","",Startlist!B79)</f>
        <v>Veselí nad Lužnicí</v>
      </c>
      <c r="D6" s="113">
        <f>IF(Startlist!E82="","",Startlist!E82)</f>
        <v>74</v>
      </c>
      <c r="E6" s="84" t="str">
        <f>IF(B6="","",Startlist!H82)</f>
        <v>c</v>
      </c>
      <c r="F6" s="35" t="str">
        <f>IF(Startlist!F82="","",Startlist!F82)</f>
        <v>Jakub Šaroch</v>
      </c>
      <c r="G6" s="185">
        <f>'121-124'!C15</f>
        <v>0</v>
      </c>
      <c r="H6" s="186">
        <f>'121-124'!E15</f>
        <v>5</v>
      </c>
      <c r="I6" s="186">
        <f>'121-124'!G15</f>
        <v>5</v>
      </c>
      <c r="J6" s="186">
        <f>'121-124'!I15</f>
        <v>0</v>
      </c>
      <c r="K6" s="186">
        <f>'121-124'!K15</f>
        <v>5</v>
      </c>
      <c r="L6" s="186">
        <f>'121-124'!M15</f>
        <v>10</v>
      </c>
      <c r="M6" s="186">
        <f>'121-124'!O15</f>
        <v>0</v>
      </c>
      <c r="N6" s="186">
        <f>'121-124'!Q15</f>
        <v>10</v>
      </c>
      <c r="O6" s="187">
        <f>'121-124'!S15</f>
        <v>5</v>
      </c>
      <c r="P6" s="67">
        <f>IF('121-124'!X$15=0,0,'121-124'!X$15)</f>
        <v>25</v>
      </c>
    </row>
    <row r="7" spans="1:16" ht="19.5" customHeight="1">
      <c r="A7" s="74">
        <f t="shared" si="0"/>
        <v>5</v>
      </c>
      <c r="B7" s="98" t="str">
        <f>IF(Startlist!A95="","",Startlist!A95)</f>
        <v>ZŠ a MŠ Choustník</v>
      </c>
      <c r="C7" s="99" t="str">
        <f>IF(Startlist!B95="","",Startlist!B95)</f>
        <v>Choustník</v>
      </c>
      <c r="D7" s="113">
        <f>IF(Startlist!E98="","",Startlist!E98)</f>
        <v>90</v>
      </c>
      <c r="E7" s="84" t="str">
        <f>IF(B7="","",Startlist!H98)</f>
        <v>c</v>
      </c>
      <c r="F7" s="35" t="str">
        <f>IF(Startlist!F98="","",Startlist!F98)</f>
        <v>Jan Reisner</v>
      </c>
      <c r="G7" s="185">
        <f>'137-140'!C15</f>
        <v>10</v>
      </c>
      <c r="H7" s="186">
        <f>'137-140'!E15</f>
        <v>0</v>
      </c>
      <c r="I7" s="186">
        <f>'137-140'!G15</f>
        <v>0</v>
      </c>
      <c r="J7" s="186">
        <f>'137-140'!I15</f>
        <v>0</v>
      </c>
      <c r="K7" s="186">
        <f>'137-140'!K15</f>
        <v>0</v>
      </c>
      <c r="L7" s="186">
        <f>'137-140'!M15</f>
        <v>0</v>
      </c>
      <c r="M7" s="186">
        <f>'137-140'!O15</f>
        <v>0</v>
      </c>
      <c r="N7" s="186">
        <f>'137-140'!Q15</f>
        <v>0</v>
      </c>
      <c r="O7" s="187">
        <f>'137-140'!S15</f>
        <v>15</v>
      </c>
      <c r="P7" s="67">
        <f>IF('137-140'!X$15=0,0,'137-140'!X$15)</f>
        <v>25</v>
      </c>
    </row>
    <row r="8" spans="1:16" ht="19.5" customHeight="1">
      <c r="A8" s="74">
        <f t="shared" si="0"/>
        <v>6</v>
      </c>
      <c r="B8" s="98" t="str">
        <f>IF(Startlist!A95="","",Startlist!A95)</f>
        <v>ZŠ a MŠ Choustník</v>
      </c>
      <c r="C8" s="99" t="str">
        <f>IF(Startlist!B95="","",Startlist!B95)</f>
        <v>Choustník</v>
      </c>
      <c r="D8" s="113">
        <f>IF(Startlist!E96="","",Startlist!E96)</f>
        <v>88</v>
      </c>
      <c r="E8" s="84" t="str">
        <f>IF(B8="","",Startlist!H96)</f>
        <v>d</v>
      </c>
      <c r="F8" s="35" t="str">
        <f>IF(Startlist!F96="","",Startlist!F96)</f>
        <v>Veronika Aulíková</v>
      </c>
      <c r="G8" s="185">
        <f>'137-140'!C13</f>
        <v>15</v>
      </c>
      <c r="H8" s="186">
        <f>'137-140'!E13</f>
        <v>0</v>
      </c>
      <c r="I8" s="186">
        <f>'137-140'!G13</f>
        <v>0</v>
      </c>
      <c r="J8" s="186">
        <f>'137-140'!I13</f>
        <v>0</v>
      </c>
      <c r="K8" s="186">
        <f>'137-140'!K13</f>
        <v>0</v>
      </c>
      <c r="L8" s="186">
        <f>'137-140'!M13</f>
        <v>11</v>
      </c>
      <c r="M8" s="186">
        <f>'137-140'!O13</f>
        <v>0</v>
      </c>
      <c r="N8" s="186">
        <f>'137-140'!Q13</f>
        <v>11</v>
      </c>
      <c r="O8" s="187">
        <f>'137-140'!S13</f>
        <v>0</v>
      </c>
      <c r="P8" s="67">
        <f>IF('137-140'!X$13=0,0,'137-140'!X$13)</f>
        <v>26</v>
      </c>
    </row>
    <row r="9" spans="1:16" ht="19.5" customHeight="1">
      <c r="A9" s="74">
        <f t="shared" si="0"/>
        <v>7</v>
      </c>
      <c r="B9" s="98" t="str">
        <f>IF(Startlist!A83="","",Startlist!A83)</f>
        <v>ZŠ a MŠ 9. května, Sezimovo Ústí</v>
      </c>
      <c r="C9" s="99" t="str">
        <f>IF(Startlist!B83="","",Startlist!B83)</f>
        <v>Sezimovo Ústí</v>
      </c>
      <c r="D9" s="113">
        <f>IF(Startlist!E84="","",Startlist!E84)</f>
        <v>76</v>
      </c>
      <c r="E9" s="84" t="str">
        <f>IF(B9="","",Startlist!H84)</f>
        <v>d</v>
      </c>
      <c r="F9" s="35" t="str">
        <f>IF(Startlist!F84="","",Startlist!F84)</f>
        <v>Kratošková Anna</v>
      </c>
      <c r="G9" s="185">
        <f>'125-128'!C13</f>
        <v>20</v>
      </c>
      <c r="H9" s="186">
        <f>'125-128'!E13</f>
        <v>0</v>
      </c>
      <c r="I9" s="186">
        <f>'125-128'!G13</f>
        <v>5</v>
      </c>
      <c r="J9" s="186">
        <f>'125-128'!I13</f>
        <v>0</v>
      </c>
      <c r="K9" s="186">
        <f>'125-128'!K13</f>
        <v>5</v>
      </c>
      <c r="L9" s="186">
        <f>'125-128'!M13</f>
        <v>2</v>
      </c>
      <c r="M9" s="186">
        <f>'125-128'!O13</f>
        <v>0</v>
      </c>
      <c r="N9" s="186">
        <f>'125-128'!Q13</f>
        <v>2</v>
      </c>
      <c r="O9" s="187">
        <f>'125-128'!S13</f>
        <v>5</v>
      </c>
      <c r="P9" s="67">
        <f>IF('125-128'!X$13=0,0,'125-128'!X$13)</f>
        <v>32</v>
      </c>
    </row>
    <row r="10" spans="1:16" ht="19.5" customHeight="1">
      <c r="A10" s="74">
        <f t="shared" si="0"/>
        <v>8</v>
      </c>
      <c r="B10" s="98" t="str">
        <f>IF(Startlist!A7="","",Startlist!A7)</f>
        <v>ZŠ a MŠ Jistebnice</v>
      </c>
      <c r="C10" s="99" t="str">
        <f>IF(Startlist!B7="","",Startlist!B7)</f>
        <v>Jistebnice</v>
      </c>
      <c r="D10" s="113">
        <f>IF(Startlist!E10="","",Startlist!E10)</f>
        <v>8</v>
      </c>
      <c r="E10" s="84" t="str">
        <f>IF(B10="","",Startlist!H10)</f>
        <v>c</v>
      </c>
      <c r="F10" s="35" t="str">
        <f>IF(Startlist!F10="","",Startlist!F10)</f>
        <v>Jan Dvořák</v>
      </c>
      <c r="G10" s="185">
        <f>'5-8'!C15</f>
        <v>0</v>
      </c>
      <c r="H10" s="186">
        <f>'5-8'!E15</f>
        <v>0</v>
      </c>
      <c r="I10" s="186">
        <f>'5-8'!G15</f>
        <v>5</v>
      </c>
      <c r="J10" s="186">
        <f>'5-8'!I15</f>
        <v>0</v>
      </c>
      <c r="K10" s="186">
        <f>'5-8'!K15</f>
        <v>5</v>
      </c>
      <c r="L10" s="186">
        <f>'5-8'!M15</f>
        <v>15</v>
      </c>
      <c r="M10" s="186">
        <f>'5-8'!O15</f>
        <v>0</v>
      </c>
      <c r="N10" s="186">
        <f>'5-8'!Q15</f>
        <v>15</v>
      </c>
      <c r="O10" s="187">
        <f>'5-8'!S15</f>
        <v>15</v>
      </c>
      <c r="P10" s="67">
        <f>IF('5-8'!X$15=0,0,'5-8'!X$15)</f>
        <v>35</v>
      </c>
    </row>
    <row r="11" spans="1:16" ht="19.5" customHeight="1">
      <c r="A11" s="74">
        <f t="shared" si="0"/>
        <v>9</v>
      </c>
      <c r="B11" s="98" t="str">
        <f>IF(Startlist!A83="","",Startlist!A83)</f>
        <v>ZŠ a MŠ 9. května, Sezimovo Ústí</v>
      </c>
      <c r="C11" s="99" t="str">
        <f>IF(Startlist!B83="","",Startlist!B83)</f>
        <v>Sezimovo Ústí</v>
      </c>
      <c r="D11" s="113">
        <f>IF(Startlist!E85="","",Startlist!E85)</f>
        <v>77</v>
      </c>
      <c r="E11" s="84" t="str">
        <f>IF(B11="","",Startlist!H85)</f>
        <v>c</v>
      </c>
      <c r="F11" s="35" t="str">
        <f>IF(Startlist!F85="","",Startlist!F85)</f>
        <v>Rychlý Ondřej</v>
      </c>
      <c r="G11" s="185">
        <f>'125-128'!C14</f>
        <v>15</v>
      </c>
      <c r="H11" s="186">
        <f>'125-128'!E14</f>
        <v>10</v>
      </c>
      <c r="I11" s="186">
        <f>'125-128'!G14</f>
        <v>0</v>
      </c>
      <c r="J11" s="186">
        <f>'125-128'!I14</f>
        <v>0</v>
      </c>
      <c r="K11" s="186">
        <f>'125-128'!K14</f>
        <v>0</v>
      </c>
      <c r="L11" s="186">
        <f>'125-128'!M14</f>
        <v>10</v>
      </c>
      <c r="M11" s="186">
        <f>'125-128'!O14</f>
        <v>0</v>
      </c>
      <c r="N11" s="186">
        <f>'125-128'!Q14</f>
        <v>10</v>
      </c>
      <c r="O11" s="187">
        <f>'125-128'!S14</f>
        <v>0</v>
      </c>
      <c r="P11" s="67">
        <f>IF('125-128'!X$14=0,0,'125-128'!X$14)</f>
        <v>35</v>
      </c>
    </row>
    <row r="12" spans="1:16" ht="24" customHeight="1">
      <c r="A12" s="74">
        <f t="shared" si="0"/>
        <v>10</v>
      </c>
      <c r="B12" s="98" t="str">
        <f>IF(Startlist!A79="","",Startlist!A79)</f>
        <v>ZŠ Veselí nad Lužnicí, ČS armády</v>
      </c>
      <c r="C12" s="99" t="str">
        <f>IF(Startlist!B79="","",Startlist!B79)</f>
        <v>Veselí nad Lužnicí</v>
      </c>
      <c r="D12" s="113">
        <f>IF(Startlist!E81="","",Startlist!E81)</f>
        <v>73</v>
      </c>
      <c r="E12" s="84" t="str">
        <f>IF(B12="","",Startlist!H81)</f>
        <v>c</v>
      </c>
      <c r="F12" s="35" t="str">
        <f>IF(Startlist!F81="","",Startlist!F81)</f>
        <v>Jiří Sobotka</v>
      </c>
      <c r="G12" s="185">
        <f>'121-124'!C14</f>
        <v>10</v>
      </c>
      <c r="H12" s="186">
        <f>'121-124'!E14</f>
        <v>0</v>
      </c>
      <c r="I12" s="186">
        <f>'121-124'!G14</f>
        <v>0</v>
      </c>
      <c r="J12" s="186">
        <f>'121-124'!I14</f>
        <v>0</v>
      </c>
      <c r="K12" s="186">
        <f>'121-124'!K14</f>
        <v>0</v>
      </c>
      <c r="L12" s="186">
        <f>'121-124'!M14</f>
        <v>22</v>
      </c>
      <c r="M12" s="186">
        <f>'121-124'!O14</f>
        <v>0</v>
      </c>
      <c r="N12" s="186">
        <f>'121-124'!Q14</f>
        <v>22</v>
      </c>
      <c r="O12" s="187">
        <f>'121-124'!S14</f>
        <v>5</v>
      </c>
      <c r="P12" s="67">
        <f>IF('121-124'!X$14=0,0,'121-124'!X$14)</f>
        <v>37</v>
      </c>
    </row>
    <row r="13" spans="1:16" ht="19.5" customHeight="1">
      <c r="A13" s="74">
        <f t="shared" si="0"/>
        <v>11</v>
      </c>
      <c r="B13" s="98" t="str">
        <f>IF(Startlist!A63="","",Startlist!A63)</f>
        <v>ZŠ a MŠ Jistebnice</v>
      </c>
      <c r="C13" s="99" t="str">
        <f>IF(Startlist!B63="","",Startlist!B63)</f>
        <v>Jistebnice</v>
      </c>
      <c r="D13" s="113">
        <f>IF(Startlist!E65="","",Startlist!E65)</f>
        <v>57</v>
      </c>
      <c r="E13" s="84" t="str">
        <f>IF(B13="","",Startlist!H65)</f>
        <v>c</v>
      </c>
      <c r="F13" s="35" t="str">
        <f>IF(Startlist!F65="","",Startlist!F65)</f>
        <v>Kamil Červenka</v>
      </c>
      <c r="G13" s="185">
        <f>'105-108'!C14</f>
        <v>15</v>
      </c>
      <c r="H13" s="186">
        <f>'105-108'!E14</f>
        <v>0</v>
      </c>
      <c r="I13" s="186">
        <f>'105-108'!G14</f>
        <v>5</v>
      </c>
      <c r="J13" s="186">
        <f>'105-108'!I14</f>
        <v>0</v>
      </c>
      <c r="K13" s="186">
        <f>'105-108'!K14</f>
        <v>5</v>
      </c>
      <c r="L13" s="186">
        <f>'105-108'!M14</f>
        <v>14</v>
      </c>
      <c r="M13" s="186">
        <f>'105-108'!O14</f>
        <v>0</v>
      </c>
      <c r="N13" s="186">
        <f>'105-108'!Q14</f>
        <v>14</v>
      </c>
      <c r="O13" s="187">
        <f>'105-108'!S14</f>
        <v>5</v>
      </c>
      <c r="P13" s="67">
        <f>IF('105-108'!X$14=0,0,'105-108'!X$14)</f>
        <v>39</v>
      </c>
    </row>
    <row r="14" spans="1:16" ht="19.5" customHeight="1">
      <c r="A14" s="74">
        <f t="shared" si="0"/>
        <v>12</v>
      </c>
      <c r="B14" s="98" t="str">
        <f>IF(Startlist!A59="","",Startlist!A59)</f>
        <v>ZŠ Soběslav, Tř. E. Beneše</v>
      </c>
      <c r="C14" s="99" t="str">
        <f>IF(Startlist!B59="","",Startlist!B59)</f>
        <v>Soběslav</v>
      </c>
      <c r="D14" s="113">
        <f>IF(Startlist!E62="","",Startlist!E62)</f>
        <v>54</v>
      </c>
      <c r="E14" s="84" t="str">
        <f>IF(B14="","",Startlist!H62)</f>
        <v>c</v>
      </c>
      <c r="F14" s="35" t="str">
        <f>IF(Startlist!F62="","",Startlist!F62)</f>
        <v>Soukup Jan</v>
      </c>
      <c r="G14" s="185">
        <f>'101-104'!C15</f>
        <v>5</v>
      </c>
      <c r="H14" s="186">
        <f>'101-104'!E15</f>
        <v>10</v>
      </c>
      <c r="I14" s="186">
        <f>'101-104'!G15</f>
        <v>10</v>
      </c>
      <c r="J14" s="186">
        <f>'101-104'!I15</f>
        <v>0</v>
      </c>
      <c r="K14" s="186">
        <f>'101-104'!K15</f>
        <v>10</v>
      </c>
      <c r="L14" s="186">
        <f>'101-104'!M15</f>
        <v>4</v>
      </c>
      <c r="M14" s="186">
        <f>'101-104'!O15</f>
        <v>0</v>
      </c>
      <c r="N14" s="186">
        <f>'101-104'!Q15</f>
        <v>4</v>
      </c>
      <c r="O14" s="187">
        <f>'101-104'!S15</f>
        <v>10</v>
      </c>
      <c r="P14" s="67">
        <f>IF('101-104'!X$15=0,0,'101-104'!X$15)</f>
        <v>39</v>
      </c>
    </row>
    <row r="15" spans="1:16" ht="19.5" customHeight="1">
      <c r="A15" s="74">
        <f t="shared" si="0"/>
        <v>13</v>
      </c>
      <c r="B15" s="98" t="str">
        <f>IF(Startlist!A31="","",Startlist!A31)</f>
        <v>ZŠ a MŠ 9. května, Sezimovo Ústí</v>
      </c>
      <c r="C15" s="99" t="str">
        <f>IF(Startlist!B31="","",Startlist!B31)</f>
        <v>Sezimovo Ústí</v>
      </c>
      <c r="D15" s="113">
        <f>IF(Startlist!E33="","",Startlist!E33)</f>
        <v>31</v>
      </c>
      <c r="E15" s="84" t="str">
        <f>IF(B15="","",Startlist!H33)</f>
        <v>c</v>
      </c>
      <c r="F15" s="35" t="str">
        <f>IF(Startlist!F33="","",Startlist!F33)</f>
        <v>Belada Tomáš</v>
      </c>
      <c r="G15" s="185">
        <f>'29-32'!C14</f>
        <v>10</v>
      </c>
      <c r="H15" s="186">
        <f>'29-32'!E14</f>
        <v>5</v>
      </c>
      <c r="I15" s="186">
        <f>'29-32'!G14</f>
        <v>5</v>
      </c>
      <c r="J15" s="186">
        <f>'29-32'!I14</f>
        <v>0</v>
      </c>
      <c r="K15" s="186">
        <f>'29-32'!K14</f>
        <v>5</v>
      </c>
      <c r="L15" s="186">
        <f>'29-32'!M14</f>
        <v>20</v>
      </c>
      <c r="M15" s="186">
        <f>'29-32'!O14</f>
        <v>0</v>
      </c>
      <c r="N15" s="186">
        <f>'29-32'!Q14</f>
        <v>20</v>
      </c>
      <c r="O15" s="187">
        <f>'29-32'!S14</f>
        <v>0</v>
      </c>
      <c r="P15" s="67">
        <f>IF('29-32'!X$14=0,0,'29-32'!X$14)</f>
        <v>40</v>
      </c>
    </row>
    <row r="16" spans="1:16" ht="22.5" customHeight="1">
      <c r="A16" s="74">
        <f t="shared" si="0"/>
        <v>14</v>
      </c>
      <c r="B16" s="98" t="str">
        <f>IF(Startlist!A59="","",Startlist!A59)</f>
        <v>ZŠ Soběslav, Tř. E. Beneše</v>
      </c>
      <c r="C16" s="99" t="str">
        <f>IF(Startlist!B59="","",Startlist!B59)</f>
        <v>Soběslav</v>
      </c>
      <c r="D16" s="113">
        <f>IF(Startlist!E61="","",Startlist!E61)</f>
        <v>53</v>
      </c>
      <c r="E16" s="84" t="str">
        <f>IF(B16="","",Startlist!H61)</f>
        <v>c</v>
      </c>
      <c r="F16" s="35" t="str">
        <f>IF(Startlist!F61="","",Startlist!F61)</f>
        <v>Brt Jiří</v>
      </c>
      <c r="G16" s="185">
        <f>'101-104'!C14</f>
        <v>25</v>
      </c>
      <c r="H16" s="186">
        <f>'101-104'!E14</f>
        <v>5</v>
      </c>
      <c r="I16" s="186">
        <f>'101-104'!G14</f>
        <v>5</v>
      </c>
      <c r="J16" s="186">
        <f>'101-104'!I14</f>
        <v>0</v>
      </c>
      <c r="K16" s="186">
        <f>'101-104'!K14</f>
        <v>5</v>
      </c>
      <c r="L16" s="186">
        <f>'101-104'!M14</f>
        <v>6</v>
      </c>
      <c r="M16" s="186">
        <f>'101-104'!O14</f>
        <v>0</v>
      </c>
      <c r="N16" s="186">
        <f>'101-104'!Q14</f>
        <v>6</v>
      </c>
      <c r="O16" s="187">
        <f>'101-104'!S14</f>
        <v>0</v>
      </c>
      <c r="P16" s="67">
        <f>IF('101-104'!X$14=0,0,'101-104'!X$14)</f>
        <v>41</v>
      </c>
    </row>
    <row r="17" spans="1:16" ht="19.5" customHeight="1">
      <c r="A17" s="74">
        <f t="shared" si="0"/>
        <v>15</v>
      </c>
      <c r="B17" s="98" t="str">
        <f>IF(Startlist!A15="","",Startlist!A15)</f>
        <v>ZŠ Chýnov</v>
      </c>
      <c r="C17" s="99" t="str">
        <f>IF(Startlist!B15="","",Startlist!B15)</f>
        <v>Chýnov</v>
      </c>
      <c r="D17" s="113">
        <f>IF(Startlist!E18="","",Startlist!E18)</f>
        <v>16</v>
      </c>
      <c r="E17" s="84" t="str">
        <f>IF(B17="","",Startlist!H18)</f>
        <v>c</v>
      </c>
      <c r="F17" s="35" t="str">
        <f>IF(Startlist!F18="","",Startlist!F18)</f>
        <v>Aleš Stoklasa</v>
      </c>
      <c r="G17" s="185">
        <f>'13-16'!C15</f>
        <v>15</v>
      </c>
      <c r="H17" s="186">
        <f>'13-16'!E15</f>
        <v>5</v>
      </c>
      <c r="I17" s="186">
        <f>'13-16'!G15</f>
        <v>5</v>
      </c>
      <c r="J17" s="186">
        <f>'13-16'!I15</f>
        <v>0</v>
      </c>
      <c r="K17" s="186">
        <f>'13-16'!K15</f>
        <v>5</v>
      </c>
      <c r="L17" s="186">
        <f>'13-16'!M15</f>
        <v>6</v>
      </c>
      <c r="M17" s="186">
        <f>'13-16'!O15</f>
        <v>0</v>
      </c>
      <c r="N17" s="186">
        <f>'13-16'!Q15</f>
        <v>6</v>
      </c>
      <c r="O17" s="187">
        <f>'13-16'!S15</f>
        <v>10</v>
      </c>
      <c r="P17" s="67">
        <f>IF('13-16'!X$15=0,0,'13-16'!X$15)</f>
        <v>41</v>
      </c>
    </row>
    <row r="18" spans="1:16" ht="19.5" customHeight="1">
      <c r="A18" s="74">
        <f t="shared" si="0"/>
        <v>16</v>
      </c>
      <c r="B18" s="98" t="str">
        <f>IF(Startlist!A71="","",Startlist!A71)</f>
        <v>Táborské soukromé gymnázium</v>
      </c>
      <c r="C18" s="99" t="str">
        <f>IF(Startlist!B71="","",Startlist!B71)</f>
        <v>Tábor</v>
      </c>
      <c r="D18" s="113">
        <f>IF(Startlist!E72="","",Startlist!E72)</f>
        <v>64</v>
      </c>
      <c r="E18" s="84" t="str">
        <f>IF(B18="","",Startlist!H72)</f>
        <v>d</v>
      </c>
      <c r="F18" s="35" t="str">
        <f>IF(Startlist!F72="","",Startlist!F72)</f>
        <v>Tereza Pochylá</v>
      </c>
      <c r="G18" s="185">
        <f>'113-116'!C13</f>
        <v>20</v>
      </c>
      <c r="H18" s="186">
        <f>'113-116'!E13</f>
        <v>10</v>
      </c>
      <c r="I18" s="186">
        <f>'113-116'!G13</f>
        <v>10</v>
      </c>
      <c r="J18" s="186">
        <f>'113-116'!I13</f>
        <v>0</v>
      </c>
      <c r="K18" s="186">
        <f>'113-116'!K13</f>
        <v>10</v>
      </c>
      <c r="L18" s="186">
        <f>'113-116'!M13</f>
        <v>6</v>
      </c>
      <c r="M18" s="186">
        <f>'113-116'!O13</f>
        <v>0</v>
      </c>
      <c r="N18" s="186">
        <f>'113-116'!Q13</f>
        <v>6</v>
      </c>
      <c r="O18" s="187">
        <f>'113-116'!S13</f>
        <v>0</v>
      </c>
      <c r="P18" s="67">
        <f>IF('113-116'!X$13=0,0,'113-116'!X$13)</f>
        <v>46</v>
      </c>
    </row>
    <row r="19" spans="1:17" ht="19.5" customHeight="1">
      <c r="A19" s="74">
        <f t="shared" si="0"/>
        <v>17</v>
      </c>
      <c r="B19" s="98" t="str">
        <f>IF(Startlist!A63="","",Startlist!A63)</f>
        <v>ZŠ a MŠ Jistebnice</v>
      </c>
      <c r="C19" s="99" t="str">
        <f>IF(Startlist!B63="","",Startlist!B63)</f>
        <v>Jistebnice</v>
      </c>
      <c r="D19" s="113">
        <f>IF(Startlist!E63="","",Startlist!E63)</f>
        <v>55</v>
      </c>
      <c r="E19" s="84" t="str">
        <f>IF(B19="","",Startlist!H63)</f>
        <v>d</v>
      </c>
      <c r="F19" s="35" t="str">
        <f>IF(Startlist!F63="","",Startlist!F63)</f>
        <v>Pavlína Kubů</v>
      </c>
      <c r="G19" s="185">
        <f>'105-108'!C12</f>
        <v>20</v>
      </c>
      <c r="H19" s="186">
        <f>'105-108'!E12</f>
        <v>10</v>
      </c>
      <c r="I19" s="186">
        <f>'105-108'!G12</f>
        <v>5</v>
      </c>
      <c r="J19" s="186">
        <f>'105-108'!I12</f>
        <v>0</v>
      </c>
      <c r="K19" s="186">
        <f>'105-108'!K12</f>
        <v>5</v>
      </c>
      <c r="L19" s="186">
        <f>'105-108'!M12</f>
        <v>6</v>
      </c>
      <c r="M19" s="186">
        <f>'105-108'!O12</f>
        <v>0</v>
      </c>
      <c r="N19" s="186">
        <f>'105-108'!Q12</f>
        <v>6</v>
      </c>
      <c r="O19" s="187">
        <f>'105-108'!S12</f>
        <v>5</v>
      </c>
      <c r="P19" s="67">
        <f>IF('105-108'!X$12=0,0,'105-108'!X$12)</f>
        <v>46</v>
      </c>
      <c r="Q19" s="7"/>
    </row>
    <row r="20" spans="1:16" ht="19.5" customHeight="1">
      <c r="A20" s="74">
        <f t="shared" si="0"/>
        <v>18</v>
      </c>
      <c r="B20" s="98" t="str">
        <f>IF(Startlist!A59="","",Startlist!A59)</f>
        <v>ZŠ Soběslav, Tř. E. Beneše</v>
      </c>
      <c r="C20" s="99" t="str">
        <f>IF(Startlist!B59="","",Startlist!B59)</f>
        <v>Soběslav</v>
      </c>
      <c r="D20" s="113">
        <f>IF(Startlist!E59="","",Startlist!E59)</f>
        <v>51</v>
      </c>
      <c r="E20" s="84" t="str">
        <f>IF(B20="","",Startlist!H59)</f>
        <v>d</v>
      </c>
      <c r="F20" s="35" t="str">
        <f>IF(Startlist!F59="","",Startlist!F59)</f>
        <v>Šťastná Amálie</v>
      </c>
      <c r="G20" s="185">
        <f>'101-104'!C12</f>
        <v>20</v>
      </c>
      <c r="H20" s="186">
        <f>'101-104'!E12</f>
        <v>5</v>
      </c>
      <c r="I20" s="186">
        <f>'101-104'!G12</f>
        <v>0</v>
      </c>
      <c r="J20" s="186">
        <f>'101-104'!I12</f>
        <v>0</v>
      </c>
      <c r="K20" s="186">
        <f>'101-104'!K12</f>
        <v>0</v>
      </c>
      <c r="L20" s="186">
        <f>'101-104'!M12</f>
        <v>17</v>
      </c>
      <c r="M20" s="186">
        <f>'101-104'!O12</f>
        <v>0</v>
      </c>
      <c r="N20" s="186">
        <f>'101-104'!Q12</f>
        <v>17</v>
      </c>
      <c r="O20" s="187">
        <f>'101-104'!S12</f>
        <v>5</v>
      </c>
      <c r="P20" s="67">
        <f>IF('101-104'!X$12=0,0,'101-104'!X$12)</f>
        <v>47</v>
      </c>
    </row>
    <row r="21" spans="1:16" ht="19.5" customHeight="1">
      <c r="A21" s="74">
        <f t="shared" si="0"/>
        <v>19</v>
      </c>
      <c r="B21" s="98" t="str">
        <f>IF(Startlist!A67="","",Startlist!A67)</f>
        <v>ZŠ Soběslav, Komenského</v>
      </c>
      <c r="C21" s="99" t="str">
        <f>IF(Startlist!B67="","",Startlist!B67)</f>
        <v>Soběslav</v>
      </c>
      <c r="D21" s="113">
        <f>IF(Startlist!E69="","",Startlist!E69)</f>
        <v>61</v>
      </c>
      <c r="E21" s="84" t="str">
        <f>IF(B21="","",Startlist!H69)</f>
        <v>c</v>
      </c>
      <c r="F21" s="35" t="str">
        <f>IF(Startlist!F69="","",Startlist!F69)</f>
        <v>Jakub Arnošt</v>
      </c>
      <c r="G21" s="185">
        <f>'109-112'!C14</f>
        <v>20</v>
      </c>
      <c r="H21" s="186">
        <f>'109-112'!E14</f>
        <v>5</v>
      </c>
      <c r="I21" s="186">
        <f>'109-112'!G14</f>
        <v>10</v>
      </c>
      <c r="J21" s="186">
        <f>'109-112'!I14</f>
        <v>0</v>
      </c>
      <c r="K21" s="186">
        <f>'109-112'!K14</f>
        <v>10</v>
      </c>
      <c r="L21" s="186">
        <f>'109-112'!M14</f>
        <v>8</v>
      </c>
      <c r="M21" s="186">
        <f>'109-112'!O14</f>
        <v>0</v>
      </c>
      <c r="N21" s="186">
        <f>'109-112'!Q14</f>
        <v>8</v>
      </c>
      <c r="O21" s="187">
        <f>'109-112'!S14</f>
        <v>5</v>
      </c>
      <c r="P21" s="67">
        <f>IF('109-112'!X$14=0,0,'109-112'!X$14)</f>
        <v>48</v>
      </c>
    </row>
    <row r="22" spans="1:16" ht="19.5" customHeight="1">
      <c r="A22" s="74">
        <f t="shared" si="0"/>
        <v>20</v>
      </c>
      <c r="B22" s="98" t="str">
        <f>IF(Startlist!A67="","",Startlist!A67)</f>
        <v>ZŠ Soběslav, Komenského</v>
      </c>
      <c r="C22" s="99" t="str">
        <f>IF(Startlist!B67="","",Startlist!B67)</f>
        <v>Soběslav</v>
      </c>
      <c r="D22" s="113">
        <f>IF(Startlist!E70="","",Startlist!E70)</f>
        <v>62</v>
      </c>
      <c r="E22" s="84" t="str">
        <f>IF(B22="","",Startlist!H70)</f>
        <v>c</v>
      </c>
      <c r="F22" s="35" t="str">
        <f>IF(Startlist!F70="","",Startlist!F70)</f>
        <v>Lukáš Menhart</v>
      </c>
      <c r="G22" s="185">
        <f>'109-112'!C15</f>
        <v>0</v>
      </c>
      <c r="H22" s="186">
        <f>'109-112'!E15</f>
        <v>5</v>
      </c>
      <c r="I22" s="186">
        <f>'109-112'!G15</f>
        <v>20</v>
      </c>
      <c r="J22" s="186">
        <f>'109-112'!I15</f>
        <v>0</v>
      </c>
      <c r="K22" s="186">
        <f>'109-112'!K15</f>
        <v>20</v>
      </c>
      <c r="L22" s="186">
        <f>'109-112'!M15</f>
        <v>14</v>
      </c>
      <c r="M22" s="186">
        <f>'109-112'!O15</f>
        <v>0</v>
      </c>
      <c r="N22" s="186">
        <f>'109-112'!Q15</f>
        <v>14</v>
      </c>
      <c r="O22" s="187">
        <f>'109-112'!S15</f>
        <v>10</v>
      </c>
      <c r="P22" s="67">
        <f>IF('109-112'!X$15=0,0,'109-112'!X$15)</f>
        <v>49</v>
      </c>
    </row>
    <row r="23" spans="1:16" ht="24" customHeight="1">
      <c r="A23" s="74">
        <f t="shared" si="0"/>
        <v>21</v>
      </c>
      <c r="B23" s="98" t="str">
        <f>IF(Startlist!A83="","",Startlist!A83)</f>
        <v>ZŠ a MŠ 9. května, Sezimovo Ústí</v>
      </c>
      <c r="C23" s="99" t="str">
        <f>IF(Startlist!B83="","",Startlist!B83)</f>
        <v>Sezimovo Ústí</v>
      </c>
      <c r="D23" s="113">
        <f>IF(Startlist!E83="","",Startlist!E83)</f>
        <v>75</v>
      </c>
      <c r="E23" s="84" t="str">
        <f>IF(B23="","",Startlist!H83)</f>
        <v>d</v>
      </c>
      <c r="F23" s="35" t="str">
        <f>IF(Startlist!F83="","",Startlist!F83)</f>
        <v>Šímová Tereza</v>
      </c>
      <c r="G23" s="185">
        <f>'125-128'!C12</f>
        <v>25</v>
      </c>
      <c r="H23" s="186">
        <f>'125-128'!E12</f>
        <v>0</v>
      </c>
      <c r="I23" s="186">
        <f>'125-128'!G12</f>
        <v>5</v>
      </c>
      <c r="J23" s="186">
        <f>'125-128'!I12</f>
        <v>0</v>
      </c>
      <c r="K23" s="186">
        <f>'125-128'!K12</f>
        <v>5</v>
      </c>
      <c r="L23" s="186">
        <f>'125-128'!M12</f>
        <v>11</v>
      </c>
      <c r="M23" s="186">
        <f>'125-128'!O12</f>
        <v>0</v>
      </c>
      <c r="N23" s="186">
        <f>'125-128'!Q12</f>
        <v>11</v>
      </c>
      <c r="O23" s="187">
        <f>'125-128'!S12</f>
        <v>10</v>
      </c>
      <c r="P23" s="67">
        <f>IF('125-128'!X$12=0,0,'125-128'!X$12)</f>
        <v>51</v>
      </c>
    </row>
    <row r="24" spans="1:16" ht="23.25" customHeight="1">
      <c r="A24" s="74">
        <f t="shared" si="0"/>
        <v>22</v>
      </c>
      <c r="B24" s="98" t="str">
        <f>IF(Startlist!A95="","",Startlist!A95)</f>
        <v>ZŠ a MŠ Choustník</v>
      </c>
      <c r="C24" s="99" t="str">
        <f>IF(Startlist!B95="","",Startlist!B95)</f>
        <v>Choustník</v>
      </c>
      <c r="D24" s="113">
        <f>IF(Startlist!E95="","",Startlist!E95)</f>
        <v>87</v>
      </c>
      <c r="E24" s="84" t="str">
        <f>IF(B24="","",Startlist!H95)</f>
        <v>d</v>
      </c>
      <c r="F24" s="35" t="str">
        <f>IF(Startlist!F95="","",Startlist!F95)</f>
        <v>Tereza Loudínová</v>
      </c>
      <c r="G24" s="185">
        <f>'137-140'!C12</f>
        <v>5</v>
      </c>
      <c r="H24" s="186">
        <f>'137-140'!E12</f>
        <v>0</v>
      </c>
      <c r="I24" s="186">
        <f>'137-140'!G12</f>
        <v>10</v>
      </c>
      <c r="J24" s="186">
        <f>'137-140'!I12</f>
        <v>0</v>
      </c>
      <c r="K24" s="186">
        <f>'137-140'!K12</f>
        <v>10</v>
      </c>
      <c r="L24" s="186">
        <f>'137-140'!M12</f>
        <v>26</v>
      </c>
      <c r="M24" s="186">
        <f>'137-140'!O12</f>
        <v>0</v>
      </c>
      <c r="N24" s="186">
        <f>'137-140'!Q12</f>
        <v>26</v>
      </c>
      <c r="O24" s="187">
        <f>'137-140'!S12</f>
        <v>10</v>
      </c>
      <c r="P24" s="67">
        <f>IF('137-140'!X$12=0,0,'137-140'!X$12)</f>
        <v>51</v>
      </c>
    </row>
    <row r="25" spans="1:16" ht="19.5" customHeight="1">
      <c r="A25" s="74">
        <f t="shared" si="0"/>
        <v>23</v>
      </c>
      <c r="B25" s="98" t="str">
        <f>IF(Startlist!A59="","",Startlist!A59)</f>
        <v>ZŠ Soběslav, Tř. E. Beneše</v>
      </c>
      <c r="C25" s="99" t="str">
        <f>IF(Startlist!B59="","",Startlist!B59)</f>
        <v>Soběslav</v>
      </c>
      <c r="D25" s="113">
        <f>IF(Startlist!E60="","",Startlist!E60)</f>
        <v>52</v>
      </c>
      <c r="E25" s="84" t="str">
        <f>IF(B25="","",Startlist!H60)</f>
        <v>d</v>
      </c>
      <c r="F25" s="35" t="str">
        <f>IF(Startlist!F60="","",Startlist!F60)</f>
        <v>Srncová Zuzana</v>
      </c>
      <c r="G25" s="185">
        <f>'101-104'!C13</f>
        <v>25</v>
      </c>
      <c r="H25" s="186">
        <f>'101-104'!E13</f>
        <v>5</v>
      </c>
      <c r="I25" s="186">
        <f>'101-104'!G13</f>
        <v>5</v>
      </c>
      <c r="J25" s="186">
        <f>'101-104'!I13</f>
        <v>0</v>
      </c>
      <c r="K25" s="186">
        <f>'101-104'!K13</f>
        <v>5</v>
      </c>
      <c r="L25" s="186">
        <f>'101-104'!M13</f>
        <v>18</v>
      </c>
      <c r="M25" s="186">
        <f>'101-104'!O13</f>
        <v>0</v>
      </c>
      <c r="N25" s="186">
        <f>'101-104'!Q13</f>
        <v>18</v>
      </c>
      <c r="O25" s="187">
        <f>'101-104'!S13</f>
        <v>0</v>
      </c>
      <c r="P25" s="67">
        <f>IF('101-104'!X$13=0,0,'101-104'!X$13)</f>
        <v>53</v>
      </c>
    </row>
    <row r="26" spans="1:16" ht="19.5" customHeight="1">
      <c r="A26" s="74">
        <f t="shared" si="0"/>
        <v>24</v>
      </c>
      <c r="B26" s="98" t="str">
        <f>IF(Startlist!A75="","",Startlist!A75)</f>
        <v>ZŠ Chýnov</v>
      </c>
      <c r="C26" s="99" t="str">
        <f>IF(Startlist!B75="","",Startlist!B75)</f>
        <v>Chýnov</v>
      </c>
      <c r="D26" s="113">
        <f>IF(Startlist!E77="","",Startlist!E77)</f>
        <v>69</v>
      </c>
      <c r="E26" s="84" t="str">
        <f>IF(B26="","",Startlist!H77)</f>
        <v>c</v>
      </c>
      <c r="F26" s="35" t="str">
        <f>IF(Startlist!F77="","",Startlist!F77)</f>
        <v>Adam Zadražil</v>
      </c>
      <c r="G26" s="185">
        <f>'117-120'!C14</f>
        <v>15</v>
      </c>
      <c r="H26" s="186">
        <f>'117-120'!E14</f>
        <v>10</v>
      </c>
      <c r="I26" s="186">
        <f>'117-120'!G14</f>
        <v>5</v>
      </c>
      <c r="J26" s="186">
        <f>'117-120'!I14</f>
        <v>0</v>
      </c>
      <c r="K26" s="186">
        <f>'117-120'!K14</f>
        <v>5</v>
      </c>
      <c r="L26" s="186">
        <f>'117-120'!M14</f>
        <v>4</v>
      </c>
      <c r="M26" s="186">
        <f>'117-120'!O14</f>
        <v>0</v>
      </c>
      <c r="N26" s="186">
        <f>'117-120'!Q14</f>
        <v>4</v>
      </c>
      <c r="O26" s="187">
        <f>'117-120'!S14</f>
        <v>20</v>
      </c>
      <c r="P26" s="67">
        <f>IF('117-120'!X$14=0,0,'117-120'!X$14)</f>
        <v>54</v>
      </c>
    </row>
    <row r="27" spans="1:16" ht="19.5" customHeight="1">
      <c r="A27" s="74">
        <f t="shared" si="0"/>
        <v>25</v>
      </c>
      <c r="B27" s="98" t="str">
        <f>IF(Startlist!A27="","",Startlist!A27)</f>
        <v>ZŠ Libušina, Bechyně</v>
      </c>
      <c r="C27" s="99" t="str">
        <f>IF(Startlist!B27="","",Startlist!B27)</f>
        <v>Bechyně</v>
      </c>
      <c r="D27" s="113">
        <f>IF(Startlist!E29="","",Startlist!E29)</f>
        <v>27</v>
      </c>
      <c r="E27" s="84" t="str">
        <f>IF(B27="","",Startlist!H29)</f>
        <v>c</v>
      </c>
      <c r="F27" s="35" t="str">
        <f>IF(Startlist!F29="","",Startlist!F29)</f>
        <v>Václav Maštera</v>
      </c>
      <c r="G27" s="185">
        <f>'25-28'!C14</f>
        <v>10</v>
      </c>
      <c r="H27" s="186">
        <f>'25-28'!E14</f>
        <v>0</v>
      </c>
      <c r="I27" s="186">
        <f>'25-28'!G14</f>
        <v>15</v>
      </c>
      <c r="J27" s="186">
        <f>'25-28'!I14</f>
        <v>0</v>
      </c>
      <c r="K27" s="186">
        <f>'25-28'!K14</f>
        <v>15</v>
      </c>
      <c r="L27" s="186">
        <f>'25-28'!M14</f>
        <v>25</v>
      </c>
      <c r="M27" s="186">
        <f>'25-28'!O14</f>
        <v>0</v>
      </c>
      <c r="N27" s="186">
        <f>'25-28'!Q14</f>
        <v>25</v>
      </c>
      <c r="O27" s="187">
        <f>'25-28'!S14</f>
        <v>5</v>
      </c>
      <c r="P27" s="67">
        <f>IF('25-28'!X$14=0,0,'25-28'!X$14)</f>
        <v>55</v>
      </c>
    </row>
    <row r="28" spans="1:16" ht="19.5" customHeight="1">
      <c r="A28" s="74">
        <f t="shared" si="0"/>
        <v>26</v>
      </c>
      <c r="B28" s="98" t="str">
        <f>IF(Startlist!A3="","",Startlist!A3)</f>
        <v>ZŠ Soběslav, Tř. E. Beneše</v>
      </c>
      <c r="C28" s="99" t="str">
        <f>IF(Startlist!B3="","",Startlist!B3)</f>
        <v>Soběslav</v>
      </c>
      <c r="D28" s="113">
        <f>IF(Startlist!E6="","",Startlist!E6)</f>
        <v>4</v>
      </c>
      <c r="E28" s="84" t="str">
        <f>IF(B28="","",Startlist!H6)</f>
        <v>c</v>
      </c>
      <c r="F28" s="35" t="str">
        <f>IF(Startlist!F6="","",Startlist!F6)</f>
        <v>Švadlena Michael</v>
      </c>
      <c r="G28" s="185">
        <f>'1-4'!C$15</f>
        <v>20</v>
      </c>
      <c r="H28" s="186">
        <f>'1-4'!E$15</f>
        <v>5</v>
      </c>
      <c r="I28" s="186">
        <f>'1-4'!G$15</f>
        <v>20</v>
      </c>
      <c r="J28" s="186">
        <f>'1-4'!I$15</f>
        <v>0</v>
      </c>
      <c r="K28" s="186">
        <f>'1-4'!K$15</f>
        <v>20</v>
      </c>
      <c r="L28" s="186">
        <f>'1-4'!M$15</f>
        <v>11</v>
      </c>
      <c r="M28" s="186">
        <f>'1-4'!O$15</f>
        <v>0</v>
      </c>
      <c r="N28" s="186">
        <f>'1-4'!Q$15</f>
        <v>11</v>
      </c>
      <c r="O28" s="187">
        <f>'1-4'!S$15</f>
        <v>0</v>
      </c>
      <c r="P28" s="67">
        <f>IF('1-4'!X$15=0,0,'1-4'!X$15)</f>
        <v>56</v>
      </c>
    </row>
    <row r="29" spans="1:16" ht="19.5" customHeight="1">
      <c r="A29" s="74">
        <f t="shared" si="0"/>
        <v>27</v>
      </c>
      <c r="B29" s="98" t="str">
        <f>IF(Startlist!A31="","",Startlist!A31)</f>
        <v>ZŠ a MŠ 9. května, Sezimovo Ústí</v>
      </c>
      <c r="C29" s="99" t="str">
        <f>IF(Startlist!B31="","",Startlist!B31)</f>
        <v>Sezimovo Ústí</v>
      </c>
      <c r="D29" s="113">
        <f>IF(Startlist!E34="","",Startlist!E34)</f>
        <v>32</v>
      </c>
      <c r="E29" s="84" t="str">
        <f>IF(B29="","",Startlist!H34)</f>
        <v>c</v>
      </c>
      <c r="F29" s="35" t="str">
        <f>IF(Startlist!F34="","",Startlist!F34)</f>
        <v>Kostlán Robert</v>
      </c>
      <c r="G29" s="185">
        <f>'29-32'!C15</f>
        <v>10</v>
      </c>
      <c r="H29" s="186">
        <f>'29-32'!E15</f>
        <v>5</v>
      </c>
      <c r="I29" s="186">
        <f>'29-32'!G15</f>
        <v>25</v>
      </c>
      <c r="J29" s="186">
        <f>'29-32'!I15</f>
        <v>0</v>
      </c>
      <c r="K29" s="186">
        <f>'29-32'!K15</f>
        <v>25</v>
      </c>
      <c r="L29" s="186">
        <f>'29-32'!M15</f>
        <v>17</v>
      </c>
      <c r="M29" s="186">
        <f>'29-32'!O15</f>
        <v>0</v>
      </c>
      <c r="N29" s="186">
        <f>'29-32'!Q15</f>
        <v>17</v>
      </c>
      <c r="O29" s="187">
        <f>'29-32'!S15</f>
        <v>0</v>
      </c>
      <c r="P29" s="67">
        <f>IF('29-32'!X$15=0,0,'29-32'!X$15)</f>
        <v>57</v>
      </c>
    </row>
    <row r="30" spans="1:16" ht="19.5" customHeight="1">
      <c r="A30" s="74">
        <f t="shared" si="0"/>
        <v>28</v>
      </c>
      <c r="B30" s="98" t="str">
        <f>IF(Startlist!A79="","",Startlist!A79)</f>
        <v>ZŠ Veselí nad Lužnicí, ČS armády</v>
      </c>
      <c r="C30" s="99" t="str">
        <f>IF(Startlist!B79="","",Startlist!B79)</f>
        <v>Veselí nad Lužnicí</v>
      </c>
      <c r="D30" s="113">
        <f>IF(Startlist!E80="","",Startlist!E80)</f>
        <v>72</v>
      </c>
      <c r="E30" s="84" t="str">
        <f>IF(B30="","",Startlist!H80)</f>
        <v>d</v>
      </c>
      <c r="F30" s="35" t="str">
        <f>IF(Startlist!F80="","",Startlist!F80)</f>
        <v>Eliška Krejčí</v>
      </c>
      <c r="G30" s="185">
        <f>'121-124'!C13</f>
        <v>5</v>
      </c>
      <c r="H30" s="186">
        <f>'121-124'!E13</f>
        <v>5</v>
      </c>
      <c r="I30" s="186">
        <f>'121-124'!G13</f>
        <v>10</v>
      </c>
      <c r="J30" s="186">
        <f>'121-124'!I13</f>
        <v>0</v>
      </c>
      <c r="K30" s="186">
        <f>'121-124'!K13</f>
        <v>10</v>
      </c>
      <c r="L30" s="186">
        <f>'121-124'!M13</f>
        <v>33</v>
      </c>
      <c r="M30" s="186">
        <f>'121-124'!O13</f>
        <v>0</v>
      </c>
      <c r="N30" s="186">
        <f>'121-124'!Q13</f>
        <v>33</v>
      </c>
      <c r="O30" s="187">
        <f>'121-124'!S13</f>
        <v>5</v>
      </c>
      <c r="P30" s="67">
        <f>IF('121-124'!X$13=0,0,'121-124'!X$13)</f>
        <v>58</v>
      </c>
    </row>
    <row r="31" spans="1:16" ht="19.5" customHeight="1">
      <c r="A31" s="74">
        <f t="shared" si="0"/>
        <v>29</v>
      </c>
      <c r="B31" s="98" t="str">
        <f>IF(Startlist!A11="","",Startlist!A11)</f>
        <v>ZŠ Soběslav, Komenského</v>
      </c>
      <c r="C31" s="99" t="str">
        <f>IF(Startlist!B11="","",Startlist!B11)</f>
        <v>Soběslav</v>
      </c>
      <c r="D31" s="113">
        <f>IF(Startlist!E13="","",Startlist!E13)</f>
        <v>11</v>
      </c>
      <c r="E31" s="84" t="str">
        <f>IF(B31="","",Startlist!H13)</f>
        <v>c</v>
      </c>
      <c r="F31" s="35" t="str">
        <f>IF(Startlist!F13="","",Startlist!F13)</f>
        <v>Tomáš Bauer</v>
      </c>
      <c r="G31" s="185">
        <f>'9-12'!C14</f>
        <v>15</v>
      </c>
      <c r="H31" s="186">
        <f>'9-12'!E14</f>
        <v>5</v>
      </c>
      <c r="I31" s="186">
        <f>'9-12'!G14</f>
        <v>5</v>
      </c>
      <c r="J31" s="186">
        <f>'9-12'!I14</f>
        <v>0</v>
      </c>
      <c r="K31" s="186">
        <f>'9-12'!K14</f>
        <v>5</v>
      </c>
      <c r="L31" s="186">
        <f>'9-12'!M14</f>
        <v>19</v>
      </c>
      <c r="M31" s="186">
        <f>'9-12'!O14</f>
        <v>0</v>
      </c>
      <c r="N31" s="186">
        <f>'9-12'!Q14</f>
        <v>19</v>
      </c>
      <c r="O31" s="187">
        <f>'9-12'!S14</f>
        <v>20</v>
      </c>
      <c r="P31" s="67">
        <f>IF('9-12'!X$14=0,0,'9-12'!X$14)</f>
        <v>64</v>
      </c>
    </row>
    <row r="32" spans="1:16" ht="19.5" customHeight="1">
      <c r="A32" s="74">
        <f t="shared" si="0"/>
        <v>30</v>
      </c>
      <c r="B32" s="98" t="str">
        <f>IF(Startlist!A95="","",Startlist!A95)</f>
        <v>ZŠ a MŠ Choustník</v>
      </c>
      <c r="C32" s="99" t="str">
        <f>IF(Startlist!B95="","",Startlist!B95)</f>
        <v>Choustník</v>
      </c>
      <c r="D32" s="113">
        <f>IF(Startlist!E97="","",Startlist!E97)</f>
        <v>89</v>
      </c>
      <c r="E32" s="84" t="str">
        <f>IF(B32="","",Startlist!H97)</f>
        <v>c</v>
      </c>
      <c r="F32" s="35" t="str">
        <f>IF(Startlist!F97="","",Startlist!F97)</f>
        <v>Martin Kůrka</v>
      </c>
      <c r="G32" s="185">
        <f>'137-140'!C14</f>
        <v>25</v>
      </c>
      <c r="H32" s="186">
        <f>'137-140'!E14</f>
        <v>0</v>
      </c>
      <c r="I32" s="186">
        <f>'137-140'!G14</f>
        <v>10</v>
      </c>
      <c r="J32" s="186">
        <f>'137-140'!I14</f>
        <v>0</v>
      </c>
      <c r="K32" s="186">
        <f>'137-140'!K14</f>
        <v>10</v>
      </c>
      <c r="L32" s="186">
        <f>'137-140'!M14</f>
        <v>14</v>
      </c>
      <c r="M32" s="186">
        <f>'137-140'!O14</f>
        <v>0</v>
      </c>
      <c r="N32" s="186">
        <f>'137-140'!Q14</f>
        <v>14</v>
      </c>
      <c r="O32" s="187">
        <f>'137-140'!S14</f>
        <v>15</v>
      </c>
      <c r="P32" s="67">
        <f>IF('137-140'!X$14=0,0,'137-140'!X$14)</f>
        <v>64</v>
      </c>
    </row>
    <row r="33" spans="1:16" ht="19.5" customHeight="1">
      <c r="A33" s="74">
        <f t="shared" si="0"/>
        <v>31</v>
      </c>
      <c r="B33" s="98" t="str">
        <f>IF(Startlist!A31="","",Startlist!A31)</f>
        <v>ZŠ a MŠ 9. května, Sezimovo Ústí</v>
      </c>
      <c r="C33" s="99" t="str">
        <f>IF(Startlist!B31="","",Startlist!B31)</f>
        <v>Sezimovo Ústí</v>
      </c>
      <c r="D33" s="113">
        <f>IF(Startlist!E31="","",Startlist!E31)</f>
        <v>29</v>
      </c>
      <c r="E33" s="84" t="str">
        <f>IF(B33="","",Startlist!H31)</f>
        <v>d</v>
      </c>
      <c r="F33" s="35" t="str">
        <f>IF(Startlist!F31="","",Startlist!F31)</f>
        <v>Monika Tajtlová</v>
      </c>
      <c r="G33" s="185">
        <f>'29-32'!C12</f>
        <v>25</v>
      </c>
      <c r="H33" s="186">
        <f>'29-32'!E12</f>
        <v>0</v>
      </c>
      <c r="I33" s="186">
        <f>'29-32'!G12</f>
        <v>15</v>
      </c>
      <c r="J33" s="186">
        <f>'29-32'!I12</f>
        <v>0</v>
      </c>
      <c r="K33" s="186">
        <f>'29-32'!K12</f>
        <v>15</v>
      </c>
      <c r="L33" s="186">
        <f>'29-32'!M12</f>
        <v>14</v>
      </c>
      <c r="M33" s="186">
        <f>'29-32'!O12</f>
        <v>0</v>
      </c>
      <c r="N33" s="186">
        <f>'29-32'!Q12</f>
        <v>14</v>
      </c>
      <c r="O33" s="187">
        <f>'29-32'!S12</f>
        <v>10</v>
      </c>
      <c r="P33" s="67">
        <f>IF('29-32'!X$12=0,0,'29-32'!X$12)</f>
        <v>64</v>
      </c>
    </row>
    <row r="34" spans="1:16" ht="24" customHeight="1">
      <c r="A34" s="74">
        <f t="shared" si="0"/>
        <v>32</v>
      </c>
      <c r="B34" s="98" t="str">
        <f>IF(Startlist!A47="","",Startlist!A47)</f>
        <v>ZŠ a MŠ Choustník</v>
      </c>
      <c r="C34" s="99" t="str">
        <f>IF(Startlist!B47="","",Startlist!B47)</f>
        <v>Choustník</v>
      </c>
      <c r="D34" s="113">
        <f>IF(Startlist!E50="","",Startlist!E50)</f>
        <v>48</v>
      </c>
      <c r="E34" s="84" t="str">
        <f>IF(B34="","",Startlist!H50)</f>
        <v>c</v>
      </c>
      <c r="F34" s="35" t="str">
        <f>IF(Startlist!F50="","",Startlist!F50)</f>
        <v>Štěpán Vácha</v>
      </c>
      <c r="G34" s="185">
        <f>'45-48'!C15</f>
        <v>10</v>
      </c>
      <c r="H34" s="186">
        <f>'45-48'!E15</f>
        <v>10</v>
      </c>
      <c r="I34" s="186">
        <f>'45-48'!G15</f>
        <v>30</v>
      </c>
      <c r="J34" s="186">
        <f>'45-48'!I15</f>
        <v>0</v>
      </c>
      <c r="K34" s="186">
        <f>'45-48'!K15</f>
        <v>30</v>
      </c>
      <c r="L34" s="186">
        <f>'45-48'!M15</f>
        <v>12</v>
      </c>
      <c r="M34" s="186">
        <f>'45-48'!O15</f>
        <v>0</v>
      </c>
      <c r="N34" s="186">
        <f>'45-48'!Q15</f>
        <v>12</v>
      </c>
      <c r="O34" s="187">
        <f>'45-48'!S15</f>
        <v>5</v>
      </c>
      <c r="P34" s="67">
        <f>IF('45-48'!X$15=0,0,'45-48'!X$15)</f>
        <v>67</v>
      </c>
    </row>
    <row r="35" spans="1:16" ht="19.5" customHeight="1">
      <c r="A35" s="74">
        <f t="shared" si="0"/>
        <v>33</v>
      </c>
      <c r="B35" s="98" t="str">
        <f>IF(Startlist!A71="","",Startlist!A71)</f>
        <v>Táborské soukromé gymnázium</v>
      </c>
      <c r="C35" s="99" t="str">
        <f>IF(Startlist!B71="","",Startlist!B71)</f>
        <v>Tábor</v>
      </c>
      <c r="D35" s="113">
        <f>IF(Startlist!E73="","",Startlist!E73)</f>
        <v>65</v>
      </c>
      <c r="E35" s="84" t="str">
        <f>IF(B35="","",Startlist!H73)</f>
        <v>c</v>
      </c>
      <c r="F35" s="35" t="str">
        <f>IF(Startlist!F73="","",Startlist!F73)</f>
        <v>Ondřej Povhylý</v>
      </c>
      <c r="G35" s="185">
        <f>'113-116'!C14</f>
        <v>15</v>
      </c>
      <c r="H35" s="186">
        <f>'113-116'!E14</f>
        <v>10</v>
      </c>
      <c r="I35" s="186">
        <f>'113-116'!G14</f>
        <v>10</v>
      </c>
      <c r="J35" s="186">
        <f>'113-116'!I14</f>
        <v>0</v>
      </c>
      <c r="K35" s="186">
        <f>'113-116'!K14</f>
        <v>10</v>
      </c>
      <c r="L35" s="186">
        <f>'113-116'!M14</f>
        <v>13</v>
      </c>
      <c r="M35" s="186">
        <f>'113-116'!O14</f>
        <v>0</v>
      </c>
      <c r="N35" s="186">
        <f>'113-116'!Q14</f>
        <v>13</v>
      </c>
      <c r="O35" s="187">
        <f>'113-116'!S14</f>
        <v>20</v>
      </c>
      <c r="P35" s="67">
        <f>IF('113-116'!X$14=0,0,'113-116'!X$14)</f>
        <v>68</v>
      </c>
    </row>
    <row r="36" spans="1:16" ht="19.5" customHeight="1">
      <c r="A36" s="74">
        <f t="shared" si="0"/>
        <v>34</v>
      </c>
      <c r="B36" s="98" t="str">
        <f>IF(Startlist!A67="","",Startlist!A67)</f>
        <v>ZŠ Soběslav, Komenského</v>
      </c>
      <c r="C36" s="99" t="str">
        <f>IF(Startlist!B67="","",Startlist!B67)</f>
        <v>Soběslav</v>
      </c>
      <c r="D36" s="113">
        <f>IF(Startlist!E67="","",Startlist!E67)</f>
        <v>59</v>
      </c>
      <c r="E36" s="84" t="str">
        <f>IF(B36="","",Startlist!H67)</f>
        <v>d</v>
      </c>
      <c r="F36" s="35" t="str">
        <f>IF(Startlist!F67="","",Startlist!F67)</f>
        <v>Michaela Šenová</v>
      </c>
      <c r="G36" s="185">
        <f>'109-112'!C12</f>
        <v>10</v>
      </c>
      <c r="H36" s="186">
        <f>'109-112'!E12</f>
        <v>10</v>
      </c>
      <c r="I36" s="186">
        <f>'109-112'!G12</f>
        <v>0</v>
      </c>
      <c r="J36" s="186">
        <f>'109-112'!I12</f>
        <v>0</v>
      </c>
      <c r="K36" s="186">
        <f>'109-112'!K12</f>
        <v>0</v>
      </c>
      <c r="L36" s="186">
        <f>'109-112'!M12</f>
        <v>43</v>
      </c>
      <c r="M36" s="186">
        <f>'109-112'!O12</f>
        <v>0</v>
      </c>
      <c r="N36" s="186">
        <f>'109-112'!Q12</f>
        <v>43</v>
      </c>
      <c r="O36" s="187">
        <f>'109-112'!S12</f>
        <v>5</v>
      </c>
      <c r="P36" s="67">
        <f>IF('109-112'!X$12=0,0,'109-112'!X$12)</f>
        <v>68</v>
      </c>
    </row>
    <row r="37" spans="1:16" ht="19.5" customHeight="1">
      <c r="A37" s="74">
        <f t="shared" si="0"/>
        <v>35</v>
      </c>
      <c r="B37" s="98" t="str">
        <f>IF(Startlist!A71="","",Startlist!A71)</f>
        <v>Táborské soukromé gymnázium</v>
      </c>
      <c r="C37" s="99" t="str">
        <f>IF(Startlist!B71="","",Startlist!B71)</f>
        <v>Tábor</v>
      </c>
      <c r="D37" s="113">
        <f>IF(Startlist!E71="","",Startlist!E71)</f>
        <v>63</v>
      </c>
      <c r="E37" s="84" t="str">
        <f>IF(B37="","",Startlist!H71)</f>
        <v>d</v>
      </c>
      <c r="F37" s="35" t="str">
        <f>IF(Startlist!F71="","",Startlist!F71)</f>
        <v>Klára Nacházelová</v>
      </c>
      <c r="G37" s="185">
        <f>'113-116'!C12</f>
        <v>30</v>
      </c>
      <c r="H37" s="186">
        <f>'113-116'!E12</f>
        <v>0</v>
      </c>
      <c r="I37" s="186">
        <f>'113-116'!G12</f>
        <v>10</v>
      </c>
      <c r="J37" s="186">
        <f>'113-116'!I12</f>
        <v>0</v>
      </c>
      <c r="K37" s="186">
        <f>'113-116'!K12</f>
        <v>10</v>
      </c>
      <c r="L37" s="186">
        <f>'113-116'!M12</f>
        <v>23</v>
      </c>
      <c r="M37" s="186">
        <f>'113-116'!O12</f>
        <v>0</v>
      </c>
      <c r="N37" s="186">
        <f>'113-116'!Q12</f>
        <v>23</v>
      </c>
      <c r="O37" s="187">
        <f>'113-116'!S12</f>
        <v>5</v>
      </c>
      <c r="P37" s="67">
        <f>IF('113-116'!X$12=0,0,'113-116'!X$12)</f>
        <v>68</v>
      </c>
    </row>
    <row r="38" spans="1:16" ht="19.5" customHeight="1">
      <c r="A38" s="74">
        <f t="shared" si="0"/>
        <v>36</v>
      </c>
      <c r="B38" s="98" t="str">
        <f>IF(Startlist!A35="","",Startlist!A35)</f>
        <v>ZŠ a MŠ Ratibořské Hory</v>
      </c>
      <c r="C38" s="99" t="str">
        <f>IF(Startlist!B35="","",Startlist!B35)</f>
        <v>Ratibořské Hory</v>
      </c>
      <c r="D38" s="113">
        <f>IF(Startlist!E35="","",Startlist!E35)</f>
        <v>33</v>
      </c>
      <c r="E38" s="84" t="str">
        <f>IF(B38="","",Startlist!H35)</f>
        <v>d</v>
      </c>
      <c r="F38" s="35" t="str">
        <f>IF(Startlist!F35="","",Startlist!F35)</f>
        <v>Barbora Vaňková</v>
      </c>
      <c r="G38" s="185">
        <f>'33-36'!C12</f>
        <v>20</v>
      </c>
      <c r="H38" s="186">
        <f>'33-36'!E12</f>
        <v>10</v>
      </c>
      <c r="I38" s="186">
        <f>'33-36'!G12</f>
        <v>20</v>
      </c>
      <c r="J38" s="186">
        <f>'33-36'!I12</f>
        <v>0</v>
      </c>
      <c r="K38" s="186">
        <f>'33-36'!K12</f>
        <v>20</v>
      </c>
      <c r="L38" s="186">
        <f>'33-36'!M12</f>
        <v>8</v>
      </c>
      <c r="M38" s="186">
        <f>'33-36'!O12</f>
        <v>0</v>
      </c>
      <c r="N38" s="186">
        <f>'33-36'!Q12</f>
        <v>8</v>
      </c>
      <c r="O38" s="187">
        <f>'33-36'!S12</f>
        <v>10</v>
      </c>
      <c r="P38" s="67">
        <f>IF('33-36'!X$12=0,0,'33-36'!X$12)</f>
        <v>68</v>
      </c>
    </row>
    <row r="39" spans="1:16" ht="19.5" customHeight="1">
      <c r="A39" s="74">
        <f t="shared" si="0"/>
        <v>37</v>
      </c>
      <c r="B39" s="98" t="str">
        <f>IF(Startlist!A3="","",Startlist!A3)</f>
        <v>ZŠ Soběslav, Tř. E. Beneše</v>
      </c>
      <c r="C39" s="99" t="str">
        <f>IF(Startlist!B3="","",Startlist!B3)</f>
        <v>Soběslav</v>
      </c>
      <c r="D39" s="113">
        <f>IF(Startlist!E3="","",Startlist!E3)</f>
        <v>1</v>
      </c>
      <c r="E39" s="84" t="str">
        <f>IF(B39="","",Startlist!H3)</f>
        <v>d</v>
      </c>
      <c r="F39" s="35" t="str">
        <f>IF(Startlist!F3="","",Startlist!F3)</f>
        <v>Benáková Vendula</v>
      </c>
      <c r="G39" s="185">
        <f>'1-4'!C$12</f>
        <v>10</v>
      </c>
      <c r="H39" s="186">
        <f>'1-4'!E$12</f>
        <v>5</v>
      </c>
      <c r="I39" s="186">
        <f>'1-4'!G$12</f>
        <v>20</v>
      </c>
      <c r="J39" s="186">
        <f>'1-4'!I$12</f>
        <v>0</v>
      </c>
      <c r="K39" s="186">
        <f>'1-4'!K$12</f>
        <v>20</v>
      </c>
      <c r="L39" s="186">
        <f>'1-4'!M$12</f>
        <v>34</v>
      </c>
      <c r="M39" s="186">
        <f>'1-4'!O$12</f>
        <v>0</v>
      </c>
      <c r="N39" s="186">
        <f>'1-4'!Q$12</f>
        <v>34</v>
      </c>
      <c r="O39" s="187">
        <f>'1-4'!S$12</f>
        <v>0</v>
      </c>
      <c r="P39" s="67">
        <f>IF('1-4'!X$12=0,0,'1-4'!X$12)</f>
        <v>69</v>
      </c>
    </row>
    <row r="40" spans="1:16" ht="19.5" customHeight="1">
      <c r="A40" s="74">
        <f t="shared" si="0"/>
        <v>38</v>
      </c>
      <c r="B40" s="98" t="str">
        <f>IF(Startlist!A23="","",Startlist!A23)</f>
        <v>ZŠ Veselí nad Lužnicí, ČS armády</v>
      </c>
      <c r="C40" s="99" t="str">
        <f>IF(Startlist!B23="","",Startlist!B23)</f>
        <v>Veselí nad Lužnicí</v>
      </c>
      <c r="D40" s="113">
        <f>IF(Startlist!E26="","",Startlist!E26)</f>
        <v>24</v>
      </c>
      <c r="E40" s="84" t="str">
        <f>IF(B40="","",Startlist!H26)</f>
        <v>c</v>
      </c>
      <c r="F40" s="35" t="str">
        <f>IF(Startlist!F26="","",Startlist!F26)</f>
        <v>David Zeman</v>
      </c>
      <c r="G40" s="185">
        <f>'21-24'!C15</f>
        <v>15</v>
      </c>
      <c r="H40" s="186">
        <f>'21-24'!E15</f>
        <v>5</v>
      </c>
      <c r="I40" s="186">
        <f>'21-24'!G15</f>
        <v>10</v>
      </c>
      <c r="J40" s="186">
        <f>'21-24'!I15</f>
        <v>0</v>
      </c>
      <c r="K40" s="186">
        <f>'21-24'!K15</f>
        <v>10</v>
      </c>
      <c r="L40" s="186">
        <f>'21-24'!M15</f>
        <v>35</v>
      </c>
      <c r="M40" s="186">
        <f>'21-24'!O15</f>
        <v>0</v>
      </c>
      <c r="N40" s="186">
        <f>'21-24'!Q15</f>
        <v>35</v>
      </c>
      <c r="O40" s="187">
        <f>'21-24'!S15</f>
        <v>5</v>
      </c>
      <c r="P40" s="67">
        <f>IF('21-24'!X$15=0,0,'21-24'!X$15)</f>
        <v>70</v>
      </c>
    </row>
    <row r="41" spans="1:16" ht="19.5" customHeight="1">
      <c r="A41" s="74">
        <f t="shared" si="0"/>
        <v>39</v>
      </c>
      <c r="B41" s="98" t="str">
        <f>IF(Startlist!A87="","",Startlist!A87)</f>
        <v>ZŠ a MŠ Mikuláše z Husi, Tábor</v>
      </c>
      <c r="C41" s="99" t="str">
        <f>IF(Startlist!B87="","",Startlist!B87)</f>
        <v>Tábor</v>
      </c>
      <c r="D41" s="113">
        <f>IF(Startlist!E90="","",Startlist!E90)</f>
        <v>82</v>
      </c>
      <c r="E41" s="84" t="str">
        <f>IF(B41="","",Startlist!H90)</f>
        <v>c</v>
      </c>
      <c r="F41" s="35" t="str">
        <f>IF(Startlist!F90="","",Startlist!F90)</f>
        <v>Martin Jahoda</v>
      </c>
      <c r="G41" s="185">
        <f>'129-132'!C15</f>
        <v>25</v>
      </c>
      <c r="H41" s="186">
        <f>'129-132'!E15</f>
        <v>0</v>
      </c>
      <c r="I41" s="186">
        <f>'129-132'!G15</f>
        <v>10</v>
      </c>
      <c r="J41" s="186">
        <f>'129-132'!I15</f>
        <v>0</v>
      </c>
      <c r="K41" s="186">
        <f>'129-132'!K15</f>
        <v>10</v>
      </c>
      <c r="L41" s="186">
        <f>'129-132'!M15</f>
        <v>33</v>
      </c>
      <c r="M41" s="186">
        <f>'129-132'!O15</f>
        <v>0</v>
      </c>
      <c r="N41" s="186">
        <f>'129-132'!Q15</f>
        <v>33</v>
      </c>
      <c r="O41" s="187">
        <f>'129-132'!S15</f>
        <v>5</v>
      </c>
      <c r="P41" s="67">
        <f>IF('129-132'!X$15=0,0,'129-132'!X$15)</f>
        <v>73</v>
      </c>
    </row>
    <row r="42" spans="1:16" ht="19.5" customHeight="1">
      <c r="A42" s="74">
        <f t="shared" si="0"/>
        <v>40</v>
      </c>
      <c r="B42" s="98" t="str">
        <f>IF(Startlist!A87="","",Startlist!A87)</f>
        <v>ZŠ a MŠ Mikuláše z Husi, Tábor</v>
      </c>
      <c r="C42" s="99" t="str">
        <f>IF(Startlist!B87="","",Startlist!B87)</f>
        <v>Tábor</v>
      </c>
      <c r="D42" s="113">
        <f>IF(Startlist!E87="","",Startlist!E87)</f>
        <v>79</v>
      </c>
      <c r="E42" s="84" t="str">
        <f>IF(B42="","",Startlist!H87)</f>
        <v>d</v>
      </c>
      <c r="F42" s="35" t="str">
        <f>IF(Startlist!F87="","",Startlist!F87)</f>
        <v>Daniela Černá</v>
      </c>
      <c r="G42" s="185">
        <f>'129-132'!C12</f>
        <v>20</v>
      </c>
      <c r="H42" s="186">
        <f>'129-132'!E12</f>
        <v>0</v>
      </c>
      <c r="I42" s="186">
        <f>'129-132'!G12</f>
        <v>15</v>
      </c>
      <c r="J42" s="186">
        <f>'129-132'!I12</f>
        <v>0</v>
      </c>
      <c r="K42" s="186">
        <f>'129-132'!K12</f>
        <v>15</v>
      </c>
      <c r="L42" s="186">
        <f>'129-132'!M12</f>
        <v>40</v>
      </c>
      <c r="M42" s="186">
        <f>'129-132'!O12</f>
        <v>0</v>
      </c>
      <c r="N42" s="186">
        <f>'129-132'!Q12</f>
        <v>40</v>
      </c>
      <c r="O42" s="187">
        <f>'129-132'!S12</f>
        <v>0</v>
      </c>
      <c r="P42" s="67">
        <f>IF('129-132'!X$12=0,0,'129-132'!X$12)</f>
        <v>75</v>
      </c>
    </row>
    <row r="43" spans="1:16" ht="19.5" customHeight="1">
      <c r="A43" s="74">
        <f t="shared" si="0"/>
        <v>41</v>
      </c>
      <c r="B43" s="98" t="str">
        <f>IF(Startlist!A47="","",Startlist!A47)</f>
        <v>ZŠ a MŠ Choustník</v>
      </c>
      <c r="C43" s="99" t="str">
        <f>IF(Startlist!B47="","",Startlist!B47)</f>
        <v>Choustník</v>
      </c>
      <c r="D43" s="113">
        <f>IF(Startlist!E49="","",Startlist!E49)</f>
        <v>47</v>
      </c>
      <c r="E43" s="84" t="str">
        <f>IF(B43="","",Startlist!H49)</f>
        <v>c</v>
      </c>
      <c r="F43" s="35" t="str">
        <f>IF(Startlist!F49="","",Startlist!F49)</f>
        <v>Štěpán Aulík</v>
      </c>
      <c r="G43" s="185">
        <f>'45-48'!C14</f>
        <v>35</v>
      </c>
      <c r="H43" s="186">
        <f>'45-48'!E14</f>
        <v>5</v>
      </c>
      <c r="I43" s="186">
        <f>'45-48'!G14</f>
        <v>15</v>
      </c>
      <c r="J43" s="186">
        <f>'45-48'!I14</f>
        <v>0</v>
      </c>
      <c r="K43" s="186">
        <f>'45-48'!K14</f>
        <v>15</v>
      </c>
      <c r="L43" s="186">
        <f>'45-48'!M14</f>
        <v>14</v>
      </c>
      <c r="M43" s="186">
        <f>'45-48'!O14</f>
        <v>0</v>
      </c>
      <c r="N43" s="186">
        <f>'45-48'!Q14</f>
        <v>14</v>
      </c>
      <c r="O43" s="187">
        <f>'45-48'!S14</f>
        <v>10</v>
      </c>
      <c r="P43" s="67">
        <f>IF('45-48'!X$14=0,0,'45-48'!X$14)</f>
        <v>79</v>
      </c>
    </row>
    <row r="44" spans="1:16" ht="19.5" customHeight="1">
      <c r="A44" s="74">
        <f t="shared" si="0"/>
        <v>42</v>
      </c>
      <c r="B44" s="98" t="str">
        <f>IF(Startlist!A3="","",Startlist!A3)</f>
        <v>ZŠ Soběslav, Tř. E. Beneše</v>
      </c>
      <c r="C44" s="99" t="str">
        <f>IF(Startlist!B3="","",Startlist!B3)</f>
        <v>Soběslav</v>
      </c>
      <c r="D44" s="113">
        <f>IF(Startlist!E4="","",Startlist!E4)</f>
        <v>2</v>
      </c>
      <c r="E44" s="84" t="str">
        <f>IF(B44="","",Startlist!H4)</f>
        <v>d</v>
      </c>
      <c r="F44" s="35" t="str">
        <f>IF(Startlist!F4="","",Startlist!F4)</f>
        <v>Bílá Kateřina</v>
      </c>
      <c r="G44" s="185">
        <f>'1-4'!C$13</f>
        <v>30</v>
      </c>
      <c r="H44" s="186">
        <f>'1-4'!E$13</f>
        <v>5</v>
      </c>
      <c r="I44" s="186">
        <f>'1-4'!G$13</f>
        <v>15</v>
      </c>
      <c r="J44" s="186">
        <f>'1-4'!I$13</f>
        <v>0</v>
      </c>
      <c r="K44" s="186">
        <f>'1-4'!K$13</f>
        <v>15</v>
      </c>
      <c r="L44" s="186">
        <f>'1-4'!M$13</f>
        <v>26</v>
      </c>
      <c r="M44" s="186">
        <f>'1-4'!O$13</f>
        <v>0</v>
      </c>
      <c r="N44" s="186">
        <f>'1-4'!Q$13</f>
        <v>26</v>
      </c>
      <c r="O44" s="187">
        <f>'1-4'!S$13</f>
        <v>5</v>
      </c>
      <c r="P44" s="67">
        <f>IF('1-4'!X$13=0,0,'1-4'!X$13)</f>
        <v>81</v>
      </c>
    </row>
    <row r="45" spans="1:16" ht="19.5" customHeight="1">
      <c r="A45" s="74">
        <f t="shared" si="0"/>
        <v>43</v>
      </c>
      <c r="B45" s="98" t="str">
        <f>IF(Startlist!A23="","",Startlist!A23)</f>
        <v>ZŠ Veselí nad Lužnicí, ČS armády</v>
      </c>
      <c r="C45" s="99" t="str">
        <f>IF(Startlist!B23="","",Startlist!B23)</f>
        <v>Veselí nad Lužnicí</v>
      </c>
      <c r="D45" s="113">
        <f>IF(Startlist!E25="","",Startlist!E25)</f>
        <v>23</v>
      </c>
      <c r="E45" s="84" t="str">
        <f>IF(B45="","",Startlist!H25)</f>
        <v>c</v>
      </c>
      <c r="F45" s="35" t="str">
        <f>IF(Startlist!F25="","",Startlist!F25)</f>
        <v>Jan Sedláček</v>
      </c>
      <c r="G45" s="185">
        <f>'21-24'!C14</f>
        <v>15</v>
      </c>
      <c r="H45" s="186">
        <f>'21-24'!E14</f>
        <v>15</v>
      </c>
      <c r="I45" s="186">
        <f>'21-24'!G14</f>
        <v>15</v>
      </c>
      <c r="J45" s="186">
        <f>'21-24'!I14</f>
        <v>0</v>
      </c>
      <c r="K45" s="186">
        <f>'21-24'!K14</f>
        <v>15</v>
      </c>
      <c r="L45" s="186">
        <f>'21-24'!M14</f>
        <v>31</v>
      </c>
      <c r="M45" s="186">
        <f>'21-24'!O14</f>
        <v>0</v>
      </c>
      <c r="N45" s="186">
        <f>'21-24'!Q14</f>
        <v>31</v>
      </c>
      <c r="O45" s="187">
        <f>'21-24'!S14</f>
        <v>5</v>
      </c>
      <c r="P45" s="67">
        <f>IF('21-24'!X$14=0,0,'21-24'!X$14)</f>
        <v>81</v>
      </c>
    </row>
    <row r="46" spans="1:16" ht="19.5" customHeight="1">
      <c r="A46" s="74">
        <f t="shared" si="0"/>
        <v>44</v>
      </c>
      <c r="B46" s="98" t="str">
        <f>IF(Startlist!A91="","",Startlist!A91)</f>
        <v>ZŠ a MŠ Tučapy</v>
      </c>
      <c r="C46" s="99" t="str">
        <f>IF(Startlist!B91="","",Startlist!B91)</f>
        <v>Tučapy</v>
      </c>
      <c r="D46" s="113">
        <f>IF(Startlist!E91="","",Startlist!E91)</f>
        <v>83</v>
      </c>
      <c r="E46" s="84" t="str">
        <f>IF(B46="","",Startlist!H91)</f>
        <v>d</v>
      </c>
      <c r="F46" s="35" t="str">
        <f>IF(Startlist!F91="","",Startlist!F91)</f>
        <v>Petra Melejnková</v>
      </c>
      <c r="G46" s="185">
        <f>'133-136'!C12</f>
        <v>30</v>
      </c>
      <c r="H46" s="186">
        <f>'133-136'!E12</f>
        <v>5</v>
      </c>
      <c r="I46" s="186">
        <f>'133-136'!G12</f>
        <v>15</v>
      </c>
      <c r="J46" s="186">
        <f>'133-136'!I12</f>
        <v>0</v>
      </c>
      <c r="K46" s="186">
        <f>'133-136'!K12</f>
        <v>15</v>
      </c>
      <c r="L46" s="186">
        <f>'133-136'!M12</f>
        <v>32</v>
      </c>
      <c r="M46" s="186">
        <f>'133-136'!O12</f>
        <v>0</v>
      </c>
      <c r="N46" s="186">
        <f>'133-136'!Q12</f>
        <v>32</v>
      </c>
      <c r="O46" s="187">
        <f>'133-136'!S12</f>
        <v>0</v>
      </c>
      <c r="P46" s="67">
        <f>IF('133-136'!X$12=0,0,'133-136'!X$12)</f>
        <v>82</v>
      </c>
    </row>
    <row r="47" spans="1:16" ht="30" customHeight="1">
      <c r="A47" s="74">
        <f t="shared" si="0"/>
        <v>45</v>
      </c>
      <c r="B47" s="98" t="str">
        <f>IF(Startlist!A3="","",Startlist!A3)</f>
        <v>ZŠ Soběslav, Tř. E. Beneše</v>
      </c>
      <c r="C47" s="99" t="str">
        <f>IF(Startlist!B3="","",Startlist!B3)</f>
        <v>Soběslav</v>
      </c>
      <c r="D47" s="113">
        <f>IF(Startlist!E5="","",Startlist!E5)</f>
        <v>3</v>
      </c>
      <c r="E47" s="84" t="str">
        <f>IF(B47="","",Startlist!H5)</f>
        <v>c</v>
      </c>
      <c r="F47" s="35" t="str">
        <f>IF(Startlist!F5="","",Startlist!F5)</f>
        <v>Doucha Marek</v>
      </c>
      <c r="G47" s="185">
        <f>'1-4'!C$14</f>
        <v>25</v>
      </c>
      <c r="H47" s="186">
        <f>'1-4'!E$14</f>
        <v>10</v>
      </c>
      <c r="I47" s="186">
        <f>'1-4'!G$14</f>
        <v>20</v>
      </c>
      <c r="J47" s="186">
        <f>'1-4'!I$14</f>
        <v>0</v>
      </c>
      <c r="K47" s="186">
        <f>'1-4'!K$14</f>
        <v>20</v>
      </c>
      <c r="L47" s="186">
        <f>'1-4'!M$14</f>
        <v>24</v>
      </c>
      <c r="M47" s="186">
        <f>'1-4'!O$14</f>
        <v>0</v>
      </c>
      <c r="N47" s="186">
        <f>'1-4'!Q$14</f>
        <v>24</v>
      </c>
      <c r="O47" s="187">
        <f>'1-4'!S$14</f>
        <v>5</v>
      </c>
      <c r="P47" s="67">
        <f>IF('1-4'!X$14=0,0,'1-4'!X$14)</f>
        <v>84</v>
      </c>
    </row>
    <row r="48" spans="1:16" ht="30" customHeight="1">
      <c r="A48" s="74">
        <f t="shared" si="0"/>
        <v>46</v>
      </c>
      <c r="B48" s="98" t="str">
        <f>IF(Startlist!A63="","",Startlist!A63)</f>
        <v>ZŠ a MŠ Jistebnice</v>
      </c>
      <c r="C48" s="99" t="str">
        <f>IF(Startlist!B63="","",Startlist!B63)</f>
        <v>Jistebnice</v>
      </c>
      <c r="D48" s="113">
        <f>IF(Startlist!E64="","",Startlist!E64)</f>
        <v>56</v>
      </c>
      <c r="E48" s="84" t="str">
        <f>IF(B48="","",Startlist!H64)</f>
        <v>d</v>
      </c>
      <c r="F48" s="35" t="str">
        <f>IF(Startlist!F64="","",Startlist!F64)</f>
        <v>Kristýna Nováková</v>
      </c>
      <c r="G48" s="185">
        <f>'105-108'!C13</f>
        <v>25</v>
      </c>
      <c r="H48" s="186">
        <f>'105-108'!E13</f>
        <v>10</v>
      </c>
      <c r="I48" s="186">
        <f>'105-108'!G13</f>
        <v>20</v>
      </c>
      <c r="J48" s="186">
        <f>'105-108'!I13</f>
        <v>0</v>
      </c>
      <c r="K48" s="186">
        <f>'105-108'!K13</f>
        <v>20</v>
      </c>
      <c r="L48" s="186">
        <f>'105-108'!M13</f>
        <v>24</v>
      </c>
      <c r="M48" s="186">
        <f>'105-108'!O13</f>
        <v>0</v>
      </c>
      <c r="N48" s="186">
        <f>'105-108'!Q13</f>
        <v>24</v>
      </c>
      <c r="O48" s="187">
        <f>'105-108'!S13</f>
        <v>5</v>
      </c>
      <c r="P48" s="67">
        <f>IF('105-108'!X$13=0,0,'105-108'!X$13)</f>
        <v>84</v>
      </c>
    </row>
    <row r="49" spans="1:16" ht="30" customHeight="1">
      <c r="A49" s="74">
        <f t="shared" si="0"/>
        <v>47</v>
      </c>
      <c r="B49" s="98" t="str">
        <f>IF(Startlist!A75="","",Startlist!A75)</f>
        <v>ZŠ Chýnov</v>
      </c>
      <c r="C49" s="99" t="str">
        <f>IF(Startlist!B75="","",Startlist!B75)</f>
        <v>Chýnov</v>
      </c>
      <c r="D49" s="113">
        <f>IF(Startlist!E76="","",Startlist!E76)</f>
        <v>68</v>
      </c>
      <c r="E49" s="84" t="str">
        <f>IF(B49="","",Startlist!H76)</f>
        <v>d</v>
      </c>
      <c r="F49" s="35" t="str">
        <f>IF(Startlist!F76="","",Startlist!F76)</f>
        <v>Pavlína Macková</v>
      </c>
      <c r="G49" s="185">
        <f>'117-120'!C13</f>
        <v>35</v>
      </c>
      <c r="H49" s="186">
        <f>'117-120'!E13</f>
        <v>10</v>
      </c>
      <c r="I49" s="186">
        <f>'117-120'!G13</f>
        <v>20</v>
      </c>
      <c r="J49" s="186">
        <f>'117-120'!I13</f>
        <v>0</v>
      </c>
      <c r="K49" s="186">
        <f>'117-120'!K13</f>
        <v>20</v>
      </c>
      <c r="L49" s="186">
        <f>'117-120'!M13</f>
        <v>7</v>
      </c>
      <c r="M49" s="186">
        <f>'117-120'!O13</f>
        <v>0</v>
      </c>
      <c r="N49" s="186">
        <f>'117-120'!Q13</f>
        <v>7</v>
      </c>
      <c r="O49" s="187">
        <f>'117-120'!S13</f>
        <v>15</v>
      </c>
      <c r="P49" s="67">
        <f>IF('117-120'!X$13=0,0,'117-120'!X$13)</f>
        <v>87</v>
      </c>
    </row>
    <row r="50" spans="1:16" ht="30" customHeight="1">
      <c r="A50" s="74">
        <f t="shared" si="0"/>
        <v>48</v>
      </c>
      <c r="B50" s="98" t="str">
        <f>IF(Startlist!A19="","",Startlist!A19)</f>
        <v>CZŠ Orbis Pictus, Tábor</v>
      </c>
      <c r="C50" s="99" t="str">
        <f>IF(Startlist!B19="","",Startlist!B19)</f>
        <v>Tábor</v>
      </c>
      <c r="D50" s="113">
        <f>IF(Startlist!E20="","",Startlist!E20)</f>
        <v>18</v>
      </c>
      <c r="E50" s="84" t="str">
        <f>IF(B50="","",Startlist!H20)</f>
        <v>d</v>
      </c>
      <c r="F50" s="35" t="str">
        <f>IF(Startlist!F20="","",Startlist!F20)</f>
        <v>Zaira Tuháčková</v>
      </c>
      <c r="G50" s="185">
        <f>'17-20'!C13</f>
        <v>10</v>
      </c>
      <c r="H50" s="186">
        <f>'17-20'!E13</f>
        <v>5</v>
      </c>
      <c r="I50" s="186">
        <f>'17-20'!G13</f>
        <v>20</v>
      </c>
      <c r="J50" s="186">
        <f>'17-20'!I13</f>
        <v>0</v>
      </c>
      <c r="K50" s="186">
        <f>'17-20'!K13</f>
        <v>20</v>
      </c>
      <c r="L50" s="186">
        <f>'17-20'!M13</f>
        <v>39</v>
      </c>
      <c r="M50" s="186">
        <f>'17-20'!O13</f>
        <v>0</v>
      </c>
      <c r="N50" s="186">
        <f>'17-20'!Q13</f>
        <v>39</v>
      </c>
      <c r="O50" s="187">
        <f>'17-20'!S13</f>
        <v>15</v>
      </c>
      <c r="P50" s="67">
        <f>IF('17-20'!X$13=0,0,'17-20'!X$13)</f>
        <v>89</v>
      </c>
    </row>
    <row r="51" spans="1:16" ht="19.5" customHeight="1">
      <c r="A51" s="74">
        <f t="shared" si="0"/>
        <v>49</v>
      </c>
      <c r="B51" s="98" t="str">
        <f>IF(Startlist!A35="","",Startlist!A35)</f>
        <v>ZŠ a MŠ Ratibořské Hory</v>
      </c>
      <c r="C51" s="99" t="str">
        <f>IF(Startlist!B35="","",Startlist!B35)</f>
        <v>Ratibořské Hory</v>
      </c>
      <c r="D51" s="113">
        <f>IF(Startlist!E37="","",Startlist!E37)</f>
        <v>35</v>
      </c>
      <c r="E51" s="84" t="str">
        <f>IF(B51="","",Startlist!H37)</f>
        <v>c</v>
      </c>
      <c r="F51" s="35" t="str">
        <f>IF(Startlist!F37="","",Startlist!F37)</f>
        <v>Marek Smetana</v>
      </c>
      <c r="G51" s="185">
        <f>'33-36'!C14</f>
        <v>35</v>
      </c>
      <c r="H51" s="186">
        <f>'33-36'!E14</f>
        <v>5</v>
      </c>
      <c r="I51" s="186">
        <f>'33-36'!G14</f>
        <v>20</v>
      </c>
      <c r="J51" s="186">
        <f>'33-36'!I14</f>
        <v>0</v>
      </c>
      <c r="K51" s="186">
        <f>'33-36'!K14</f>
        <v>20</v>
      </c>
      <c r="L51" s="186">
        <f>'33-36'!M14</f>
        <v>10</v>
      </c>
      <c r="M51" s="186">
        <f>'33-36'!O14</f>
        <v>0</v>
      </c>
      <c r="N51" s="186">
        <f>'33-36'!Q14</f>
        <v>10</v>
      </c>
      <c r="O51" s="187">
        <f>'33-36'!S14</f>
        <v>20</v>
      </c>
      <c r="P51" s="67">
        <f>IF('33-36'!X$14=0,0,'33-36'!X$14)</f>
        <v>90</v>
      </c>
    </row>
    <row r="52" spans="1:16" ht="19.5" customHeight="1">
      <c r="A52" s="74">
        <f t="shared" si="0"/>
        <v>50</v>
      </c>
      <c r="B52" s="98" t="str">
        <f>IF(Startlist!A15="","",Startlist!A15)</f>
        <v>ZŠ Chýnov</v>
      </c>
      <c r="C52" s="99" t="str">
        <f>IF(Startlist!B15="","",Startlist!B15)</f>
        <v>Chýnov</v>
      </c>
      <c r="D52" s="113">
        <f>IF(Startlist!E17="","",Startlist!E17)</f>
        <v>15</v>
      </c>
      <c r="E52" s="84" t="str">
        <f>IF(B52="","",Startlist!H17)</f>
        <v>c</v>
      </c>
      <c r="F52" s="35" t="str">
        <f>IF(Startlist!F17="","",Startlist!F17)</f>
        <v>Libor Kuchař</v>
      </c>
      <c r="G52" s="185">
        <f>'13-16'!C14</f>
        <v>15</v>
      </c>
      <c r="H52" s="186">
        <f>'13-16'!E14</f>
        <v>15</v>
      </c>
      <c r="I52" s="186">
        <f>'13-16'!G14</f>
        <v>20</v>
      </c>
      <c r="J52" s="186">
        <f>'13-16'!I14</f>
        <v>0</v>
      </c>
      <c r="K52" s="186">
        <f>'13-16'!K14</f>
        <v>20</v>
      </c>
      <c r="L52" s="186">
        <f>'13-16'!M14</f>
        <v>39</v>
      </c>
      <c r="M52" s="186">
        <f>'13-16'!O14</f>
        <v>0</v>
      </c>
      <c r="N52" s="186">
        <f>'13-16'!Q14</f>
        <v>39</v>
      </c>
      <c r="O52" s="187">
        <f>'13-16'!S14</f>
        <v>5</v>
      </c>
      <c r="P52" s="67">
        <f>IF('13-16'!X$14=0,0,'13-16'!X$14)</f>
        <v>94</v>
      </c>
    </row>
    <row r="53" spans="1:16" ht="19.5" customHeight="1">
      <c r="A53" s="74">
        <f t="shared" si="0"/>
        <v>51</v>
      </c>
      <c r="B53" s="98" t="str">
        <f>IF(Startlist!A63="","",Startlist!A63)</f>
        <v>ZŠ a MŠ Jistebnice</v>
      </c>
      <c r="C53" s="99" t="str">
        <f>IF(Startlist!B63="","",Startlist!B63)</f>
        <v>Jistebnice</v>
      </c>
      <c r="D53" s="113">
        <f>IF(Startlist!E66="","",Startlist!E66)</f>
        <v>58</v>
      </c>
      <c r="E53" s="84" t="str">
        <f>IF(B53="","",Startlist!H66)</f>
        <v>c</v>
      </c>
      <c r="F53" s="35" t="str">
        <f>IF(Startlist!F66="","",Startlist!F66)</f>
        <v>František Gadžinovský</v>
      </c>
      <c r="G53" s="185">
        <f>'105-108'!C15</f>
        <v>45</v>
      </c>
      <c r="H53" s="186">
        <f>'105-108'!E15</f>
        <v>5</v>
      </c>
      <c r="I53" s="186">
        <f>'105-108'!G15</f>
        <v>20</v>
      </c>
      <c r="J53" s="186">
        <f>'105-108'!I15</f>
        <v>0</v>
      </c>
      <c r="K53" s="186">
        <f>'105-108'!K15</f>
        <v>20</v>
      </c>
      <c r="L53" s="186">
        <f>'105-108'!M15</f>
        <v>4</v>
      </c>
      <c r="M53" s="186">
        <f>'105-108'!O15</f>
        <v>0</v>
      </c>
      <c r="N53" s="186">
        <f>'105-108'!Q15</f>
        <v>4</v>
      </c>
      <c r="O53" s="187">
        <f>'105-108'!S15</f>
        <v>20</v>
      </c>
      <c r="P53" s="67">
        <f>IF('105-108'!X$15=0,0,'105-108'!X$15)</f>
        <v>94</v>
      </c>
    </row>
    <row r="54" spans="1:16" ht="19.5" customHeight="1">
      <c r="A54" s="74">
        <f t="shared" si="0"/>
        <v>52</v>
      </c>
      <c r="B54" s="98" t="str">
        <f>IF(Startlist!A43="","",Startlist!A43)</f>
        <v>ZŠ a MŠ Tučapy</v>
      </c>
      <c r="C54" s="99" t="str">
        <f>IF(Startlist!B43="","",Startlist!B43)</f>
        <v>Tučapy</v>
      </c>
      <c r="D54" s="113">
        <f>IF(Startlist!E43="","",Startlist!E43)</f>
        <v>41</v>
      </c>
      <c r="E54" s="84" t="str">
        <f>IF(B54="","",Startlist!H43)</f>
        <v>d</v>
      </c>
      <c r="F54" s="35" t="str">
        <f>IF(Startlist!F43="","",Startlist!F43)</f>
        <v>Eliška Bubníková</v>
      </c>
      <c r="G54" s="185">
        <f>'41-44'!C12</f>
        <v>50</v>
      </c>
      <c r="H54" s="186">
        <f>'41-44'!E12</f>
        <v>5</v>
      </c>
      <c r="I54" s="186">
        <f>'41-44'!G12</f>
        <v>30</v>
      </c>
      <c r="J54" s="186">
        <f>'41-44'!I12</f>
        <v>0</v>
      </c>
      <c r="K54" s="186">
        <f>'41-44'!K12</f>
        <v>30</v>
      </c>
      <c r="L54" s="186">
        <f>'41-44'!M12</f>
        <v>11</v>
      </c>
      <c r="M54" s="186">
        <f>'41-44'!O12</f>
        <v>0</v>
      </c>
      <c r="N54" s="186">
        <f>'41-44'!Q12</f>
        <v>11</v>
      </c>
      <c r="O54" s="187">
        <f>'41-44'!S12</f>
        <v>0</v>
      </c>
      <c r="P54" s="67">
        <f>IF('41-44'!X$12=0,0,'41-44'!X$12)</f>
        <v>96</v>
      </c>
    </row>
    <row r="55" spans="1:16" ht="19.5" customHeight="1">
      <c r="A55" s="74">
        <f t="shared" si="0"/>
        <v>53</v>
      </c>
      <c r="B55" s="98" t="str">
        <f>IF(Startlist!A11="","",Startlist!A11)</f>
        <v>ZŠ Soběslav, Komenského</v>
      </c>
      <c r="C55" s="99" t="str">
        <f>IF(Startlist!B11="","",Startlist!B11)</f>
        <v>Soběslav</v>
      </c>
      <c r="D55" s="113">
        <f>IF(Startlist!E11="","",Startlist!E11)</f>
        <v>9</v>
      </c>
      <c r="E55" s="84" t="str">
        <f>IF(B55="","",Startlist!H11)</f>
        <v>d</v>
      </c>
      <c r="F55" s="35" t="str">
        <f>IF(Startlist!F11="","",Startlist!F11)</f>
        <v>Kateřina Havrlantová</v>
      </c>
      <c r="G55" s="185">
        <f>'9-12'!C12</f>
        <v>20</v>
      </c>
      <c r="H55" s="186">
        <f>'9-12'!E12</f>
        <v>5</v>
      </c>
      <c r="I55" s="186">
        <f>'9-12'!G12</f>
        <v>25</v>
      </c>
      <c r="J55" s="186">
        <f>'9-12'!I12</f>
        <v>0</v>
      </c>
      <c r="K55" s="186">
        <f>'9-12'!K12</f>
        <v>25</v>
      </c>
      <c r="L55" s="186">
        <f>'9-12'!M12</f>
        <v>32</v>
      </c>
      <c r="M55" s="186">
        <f>'9-12'!O12</f>
        <v>0</v>
      </c>
      <c r="N55" s="186">
        <f>'9-12'!Q12</f>
        <v>32</v>
      </c>
      <c r="O55" s="187">
        <f>'9-12'!S12</f>
        <v>15</v>
      </c>
      <c r="P55" s="67">
        <f>IF('9-12'!X$12=0,0,'9-12'!X$12)</f>
        <v>97</v>
      </c>
    </row>
    <row r="56" spans="1:16" ht="23.25" customHeight="1">
      <c r="A56" s="74">
        <f t="shared" si="0"/>
        <v>54</v>
      </c>
      <c r="B56" s="98" t="str">
        <f>IF(Startlist!A7="","",Startlist!A7)</f>
        <v>ZŠ a MŠ Jistebnice</v>
      </c>
      <c r="C56" s="99" t="str">
        <f>IF(Startlist!B7="","",Startlist!B7)</f>
        <v>Jistebnice</v>
      </c>
      <c r="D56" s="113">
        <f>IF(Startlist!E9="","",Startlist!E9)</f>
        <v>7</v>
      </c>
      <c r="E56" s="84" t="str">
        <f>IF(B56="","",Startlist!H9)</f>
        <v>c</v>
      </c>
      <c r="F56" s="35" t="str">
        <f>IF(Startlist!F9="","",Startlist!F9)</f>
        <v>Tomáš Ruber</v>
      </c>
      <c r="G56" s="185">
        <f>'5-8'!C14</f>
        <v>35</v>
      </c>
      <c r="H56" s="186">
        <f>'5-8'!E14</f>
        <v>5</v>
      </c>
      <c r="I56" s="186">
        <f>'5-8'!G14</f>
        <v>30</v>
      </c>
      <c r="J56" s="186">
        <f>'5-8'!I14</f>
        <v>0</v>
      </c>
      <c r="K56" s="186">
        <f>'5-8'!K14</f>
        <v>30</v>
      </c>
      <c r="L56" s="186">
        <f>'5-8'!M14</f>
        <v>22</v>
      </c>
      <c r="M56" s="186">
        <f>'5-8'!O14</f>
        <v>0</v>
      </c>
      <c r="N56" s="186">
        <f>'5-8'!Q14</f>
        <v>22</v>
      </c>
      <c r="O56" s="187">
        <f>'5-8'!S14</f>
        <v>5</v>
      </c>
      <c r="P56" s="67">
        <f>IF('5-8'!X$14=0,0,'5-8'!X$14)</f>
        <v>97</v>
      </c>
    </row>
    <row r="57" spans="1:16" ht="19.5" customHeight="1">
      <c r="A57" s="74">
        <f t="shared" si="0"/>
        <v>55</v>
      </c>
      <c r="B57" s="98" t="str">
        <f>IF(Startlist!A39="","",Startlist!A39)</f>
        <v>ZŠ a MŠ Mikuláše z Husi, Tábor</v>
      </c>
      <c r="C57" s="99" t="str">
        <f>IF(Startlist!B39="","",Startlist!B39)</f>
        <v>Tábor</v>
      </c>
      <c r="D57" s="113">
        <f>IF(Startlist!E42="","",Startlist!E42)</f>
        <v>40</v>
      </c>
      <c r="E57" s="84" t="str">
        <f>IF(B57="","",Startlist!H42)</f>
        <v>c</v>
      </c>
      <c r="F57" s="35" t="str">
        <f>IF(Startlist!F42="","",Startlist!F42)</f>
        <v>Jakub Ťoupalík</v>
      </c>
      <c r="G57" s="185">
        <f>'37-40'!C15</f>
        <v>20</v>
      </c>
      <c r="H57" s="186">
        <f>'37-40'!E15</f>
        <v>5</v>
      </c>
      <c r="I57" s="186">
        <f>'37-40'!G15</f>
        <v>50</v>
      </c>
      <c r="J57" s="186">
        <f>'37-40'!I15</f>
        <v>0</v>
      </c>
      <c r="K57" s="186">
        <f>'37-40'!K15</f>
        <v>50</v>
      </c>
      <c r="L57" s="186">
        <f>'37-40'!M15</f>
        <v>4</v>
      </c>
      <c r="M57" s="186">
        <f>'37-40'!O15</f>
        <v>0</v>
      </c>
      <c r="N57" s="186">
        <f>'37-40'!Q15</f>
        <v>4</v>
      </c>
      <c r="O57" s="187">
        <f>'37-40'!S15</f>
        <v>20</v>
      </c>
      <c r="P57" s="67">
        <f>IF('37-40'!X$15=0,0,'37-40'!X$15)</f>
        <v>99</v>
      </c>
    </row>
    <row r="58" spans="1:16" ht="19.5" customHeight="1">
      <c r="A58" s="74">
        <f t="shared" si="0"/>
        <v>56</v>
      </c>
      <c r="B58" s="98" t="str">
        <f>IF(Startlist!A91="","",Startlist!A91)</f>
        <v>ZŠ a MŠ Tučapy</v>
      </c>
      <c r="C58" s="99" t="str">
        <f>IF(Startlist!B91="","",Startlist!B91)</f>
        <v>Tučapy</v>
      </c>
      <c r="D58" s="113">
        <f>IF(Startlist!E94="","",Startlist!E94)</f>
        <v>86</v>
      </c>
      <c r="E58" s="84" t="str">
        <f>IF(B58="","",Startlist!H94)</f>
        <v>c</v>
      </c>
      <c r="F58" s="35" t="str">
        <f>IF(Startlist!F94="","",Startlist!F94)</f>
        <v>David Musil</v>
      </c>
      <c r="G58" s="185">
        <f>'133-136'!C15</f>
        <v>55</v>
      </c>
      <c r="H58" s="186">
        <f>'133-136'!E15</f>
        <v>15</v>
      </c>
      <c r="I58" s="186">
        <f>'133-136'!G15</f>
        <v>5</v>
      </c>
      <c r="J58" s="186">
        <f>'133-136'!I15</f>
        <v>0</v>
      </c>
      <c r="K58" s="186">
        <f>'133-136'!K15</f>
        <v>5</v>
      </c>
      <c r="L58" s="186">
        <f>'133-136'!M15</f>
        <v>4</v>
      </c>
      <c r="M58" s="186">
        <f>'133-136'!O15</f>
        <v>0</v>
      </c>
      <c r="N58" s="186">
        <f>'133-136'!Q15</f>
        <v>4</v>
      </c>
      <c r="O58" s="187">
        <f>'133-136'!S15</f>
        <v>20</v>
      </c>
      <c r="P58" s="67">
        <f>IF('133-136'!X$15=0,0,'133-136'!X$15)</f>
        <v>99</v>
      </c>
    </row>
    <row r="59" spans="1:16" ht="19.5" customHeight="1">
      <c r="A59" s="74">
        <f t="shared" si="0"/>
        <v>57</v>
      </c>
      <c r="B59" s="98" t="str">
        <f>IF(Startlist!A27="","",Startlist!A27)</f>
        <v>ZŠ Libušina, Bechyně</v>
      </c>
      <c r="C59" s="99" t="str">
        <f>IF(Startlist!B27="","",Startlist!B27)</f>
        <v>Bechyně</v>
      </c>
      <c r="D59" s="113">
        <f>IF(Startlist!E27="","",Startlist!E27)</f>
        <v>25</v>
      </c>
      <c r="E59" s="84" t="str">
        <f>IF(B59="","",Startlist!H27)</f>
        <v>d</v>
      </c>
      <c r="F59" s="35" t="str">
        <f>IF(Startlist!F27="","",Startlist!F27)</f>
        <v>Kateřina Valešová</v>
      </c>
      <c r="G59" s="185">
        <f>'25-28'!C12</f>
        <v>30</v>
      </c>
      <c r="H59" s="186">
        <f>'25-28'!E12</f>
        <v>20</v>
      </c>
      <c r="I59" s="186">
        <f>'25-28'!G12</f>
        <v>20</v>
      </c>
      <c r="J59" s="186">
        <f>'25-28'!I12</f>
        <v>0</v>
      </c>
      <c r="K59" s="186">
        <f>'25-28'!K12</f>
        <v>20</v>
      </c>
      <c r="L59" s="186">
        <f>'25-28'!M12</f>
        <v>31</v>
      </c>
      <c r="M59" s="186">
        <f>'25-28'!O12</f>
        <v>0</v>
      </c>
      <c r="N59" s="186">
        <f>'25-28'!Q12</f>
        <v>31</v>
      </c>
      <c r="O59" s="187">
        <f>'25-28'!S12</f>
        <v>0</v>
      </c>
      <c r="P59" s="67">
        <f>IF('25-28'!X$12=0,0,'25-28'!X$12)</f>
        <v>101</v>
      </c>
    </row>
    <row r="60" spans="1:16" ht="19.5" customHeight="1">
      <c r="A60" s="74">
        <f t="shared" si="0"/>
        <v>58</v>
      </c>
      <c r="B60" s="98" t="str">
        <f>IF(Startlist!A87="","",Startlist!A87)</f>
        <v>ZŠ a MŠ Mikuláše z Husi, Tábor</v>
      </c>
      <c r="C60" s="99" t="str">
        <f>IF(Startlist!B87="","",Startlist!B87)</f>
        <v>Tábor</v>
      </c>
      <c r="D60" s="113">
        <f>IF(Startlist!E88="","",Startlist!E88)</f>
        <v>80</v>
      </c>
      <c r="E60" s="84" t="str">
        <f>IF(B60="","",Startlist!H88)</f>
        <v>d</v>
      </c>
      <c r="F60" s="35" t="str">
        <f>IF(Startlist!F88="","",Startlist!F88)</f>
        <v>Petra Ondríková</v>
      </c>
      <c r="G60" s="185">
        <f>'129-132'!C13</f>
        <v>40</v>
      </c>
      <c r="H60" s="186">
        <f>'129-132'!E13</f>
        <v>0</v>
      </c>
      <c r="I60" s="186">
        <f>'129-132'!G13</f>
        <v>20</v>
      </c>
      <c r="J60" s="186">
        <f>'129-132'!I13</f>
        <v>0</v>
      </c>
      <c r="K60" s="186">
        <f>'129-132'!K13</f>
        <v>20</v>
      </c>
      <c r="L60" s="186">
        <f>'129-132'!M13</f>
        <v>36</v>
      </c>
      <c r="M60" s="186">
        <f>'129-132'!O13</f>
        <v>0</v>
      </c>
      <c r="N60" s="186">
        <f>'129-132'!Q13</f>
        <v>36</v>
      </c>
      <c r="O60" s="187">
        <f>'129-132'!S13</f>
        <v>5</v>
      </c>
      <c r="P60" s="67">
        <f>IF('129-132'!X$13=0,0,'129-132'!X$13)</f>
        <v>101</v>
      </c>
    </row>
    <row r="61" spans="1:16" ht="19.5" customHeight="1">
      <c r="A61" s="74">
        <f t="shared" si="0"/>
        <v>59</v>
      </c>
      <c r="B61" s="98" t="str">
        <f>IF(Startlist!A91="","",Startlist!A91)</f>
        <v>ZŠ a MŠ Tučapy</v>
      </c>
      <c r="C61" s="99" t="str">
        <f>IF(Startlist!B91="","",Startlist!B91)</f>
        <v>Tučapy</v>
      </c>
      <c r="D61" s="113">
        <f>IF(Startlist!E93="","",Startlist!E93)</f>
        <v>85</v>
      </c>
      <c r="E61" s="84" t="str">
        <f>IF(B61="","",Startlist!H93)</f>
        <v>c</v>
      </c>
      <c r="F61" s="35" t="str">
        <f>IF(Startlist!F93="","",Startlist!F93)</f>
        <v>Theodorus Petrů</v>
      </c>
      <c r="G61" s="185">
        <f>'133-136'!C14</f>
        <v>45</v>
      </c>
      <c r="H61" s="186">
        <f>'133-136'!E14</f>
        <v>20</v>
      </c>
      <c r="I61" s="186">
        <f>'133-136'!G14</f>
        <v>10</v>
      </c>
      <c r="J61" s="186">
        <f>'133-136'!I14</f>
        <v>0</v>
      </c>
      <c r="K61" s="186">
        <f>'133-136'!K14</f>
        <v>10</v>
      </c>
      <c r="L61" s="186">
        <f>'133-136'!M14</f>
        <v>23</v>
      </c>
      <c r="M61" s="186">
        <f>'133-136'!O14</f>
        <v>0</v>
      </c>
      <c r="N61" s="186">
        <f>'133-136'!Q14</f>
        <v>23</v>
      </c>
      <c r="O61" s="187">
        <f>'133-136'!S14</f>
        <v>5</v>
      </c>
      <c r="P61" s="67">
        <f>IF('133-136'!X$14=0,0,'133-136'!X$14)</f>
        <v>103</v>
      </c>
    </row>
    <row r="62" spans="1:16" ht="19.5" customHeight="1">
      <c r="A62" s="74">
        <f t="shared" si="0"/>
        <v>60</v>
      </c>
      <c r="B62" s="98" t="str">
        <f>IF(Startlist!A19="","",Startlist!A19)</f>
        <v>CZŠ Orbis Pictus, Tábor</v>
      </c>
      <c r="C62" s="99" t="str">
        <f>IF(Startlist!B19="","",Startlist!B19)</f>
        <v>Tábor</v>
      </c>
      <c r="D62" s="113">
        <f>IF(Startlist!E21="","",Startlist!E21)</f>
        <v>19</v>
      </c>
      <c r="E62" s="84" t="str">
        <f>IF(B62="","",Startlist!H21)</f>
        <v>c</v>
      </c>
      <c r="F62" s="35" t="str">
        <f>IF(Startlist!F21="","",Startlist!F21)</f>
        <v>Tomáš Chmátal</v>
      </c>
      <c r="G62" s="185">
        <f>'17-20'!C14</f>
        <v>25</v>
      </c>
      <c r="H62" s="186">
        <f>'17-20'!E14</f>
        <v>15</v>
      </c>
      <c r="I62" s="186">
        <f>'17-20'!G14</f>
        <v>15</v>
      </c>
      <c r="J62" s="186">
        <f>'17-20'!I14</f>
        <v>0</v>
      </c>
      <c r="K62" s="186">
        <f>'17-20'!K14</f>
        <v>15</v>
      </c>
      <c r="L62" s="186">
        <f>'17-20'!M14</f>
        <v>31</v>
      </c>
      <c r="M62" s="186">
        <f>'17-20'!O14</f>
        <v>0</v>
      </c>
      <c r="N62" s="186">
        <f>'17-20'!Q14</f>
        <v>31</v>
      </c>
      <c r="O62" s="187">
        <f>'17-20'!S14</f>
        <v>20</v>
      </c>
      <c r="P62" s="67">
        <f>IF('17-20'!X$14=0,0,'17-20'!X$14)</f>
        <v>106</v>
      </c>
    </row>
    <row r="63" spans="1:16" ht="19.5" customHeight="1">
      <c r="A63" s="74">
        <f t="shared" si="0"/>
        <v>61</v>
      </c>
      <c r="B63" s="98" t="str">
        <f>IF(Startlist!A43="","",Startlist!A43)</f>
        <v>ZŠ a MŠ Tučapy</v>
      </c>
      <c r="C63" s="99" t="str">
        <f>IF(Startlist!B43="","",Startlist!B43)</f>
        <v>Tučapy</v>
      </c>
      <c r="D63" s="113">
        <f>IF(Startlist!E46="","",Startlist!E46)</f>
        <v>44</v>
      </c>
      <c r="E63" s="84" t="str">
        <f>IF(B63="","",Startlist!H46)</f>
        <v>c</v>
      </c>
      <c r="F63" s="35" t="str">
        <f>IF(Startlist!F46="","",Startlist!F46)</f>
        <v>Vojtěch Láska</v>
      </c>
      <c r="G63" s="185">
        <f>'41-44'!C15</f>
        <v>40</v>
      </c>
      <c r="H63" s="186">
        <f>'41-44'!E15</f>
        <v>15</v>
      </c>
      <c r="I63" s="186">
        <f>'41-44'!G15</f>
        <v>25</v>
      </c>
      <c r="J63" s="186">
        <f>'41-44'!I15</f>
        <v>0</v>
      </c>
      <c r="K63" s="186">
        <f>'41-44'!K15</f>
        <v>25</v>
      </c>
      <c r="L63" s="186">
        <f>'41-44'!M15</f>
        <v>16</v>
      </c>
      <c r="M63" s="186">
        <f>'41-44'!O15</f>
        <v>0</v>
      </c>
      <c r="N63" s="186">
        <f>'41-44'!Q15</f>
        <v>16</v>
      </c>
      <c r="O63" s="187">
        <f>'41-44'!S15</f>
        <v>10</v>
      </c>
      <c r="P63" s="67">
        <f>IF('41-44'!X$15=0,0,'41-44'!X$15)</f>
        <v>106</v>
      </c>
    </row>
    <row r="64" spans="1:16" ht="19.5" customHeight="1">
      <c r="A64" s="74">
        <f t="shared" si="0"/>
        <v>62</v>
      </c>
      <c r="B64" s="98" t="str">
        <f>IF(Startlist!A39="","",Startlist!A39)</f>
        <v>ZŠ a MŠ Mikuláše z Husi, Tábor</v>
      </c>
      <c r="C64" s="99" t="str">
        <f>IF(Startlist!B39="","",Startlist!B39)</f>
        <v>Tábor</v>
      </c>
      <c r="D64" s="113">
        <f>IF(Startlist!E39="","",Startlist!E39)</f>
        <v>37</v>
      </c>
      <c r="E64" s="84" t="str">
        <f>IF(B64="","",Startlist!H39)</f>
        <v>d</v>
      </c>
      <c r="F64" s="35" t="str">
        <f>IF(Startlist!F39="","",Startlist!F39)</f>
        <v>Albína Novotná</v>
      </c>
      <c r="G64" s="185">
        <f>'37-40'!C12</f>
        <v>15</v>
      </c>
      <c r="H64" s="186">
        <f>'37-40'!E12</f>
        <v>10</v>
      </c>
      <c r="I64" s="186">
        <f>'37-40'!G12</f>
        <v>30</v>
      </c>
      <c r="J64" s="186">
        <f>'37-40'!I12</f>
        <v>0</v>
      </c>
      <c r="K64" s="186">
        <f>'37-40'!K12</f>
        <v>30</v>
      </c>
      <c r="L64" s="186">
        <f>'37-40'!M12</f>
        <v>33</v>
      </c>
      <c r="M64" s="186">
        <f>'37-40'!O12</f>
        <v>0</v>
      </c>
      <c r="N64" s="186">
        <f>'37-40'!Q12</f>
        <v>33</v>
      </c>
      <c r="O64" s="187">
        <f>'37-40'!S12</f>
        <v>20</v>
      </c>
      <c r="P64" s="67">
        <f>IF('37-40'!X$12=0,0,'37-40'!X$12)</f>
        <v>108</v>
      </c>
    </row>
    <row r="65" spans="1:16" ht="19.5" customHeight="1">
      <c r="A65" s="74">
        <f t="shared" si="0"/>
        <v>63</v>
      </c>
      <c r="B65" s="98" t="str">
        <f>IF(Startlist!A39="","",Startlist!A39)</f>
        <v>ZŠ a MŠ Mikuláše z Husi, Tábor</v>
      </c>
      <c r="C65" s="99" t="str">
        <f>IF(Startlist!B39="","",Startlist!B39)</f>
        <v>Tábor</v>
      </c>
      <c r="D65" s="113">
        <f>IF(Startlist!E41="","",Startlist!E41)</f>
        <v>39</v>
      </c>
      <c r="E65" s="84" t="str">
        <f>IF(B65="","",Startlist!H41)</f>
        <v>c</v>
      </c>
      <c r="F65" s="35" t="str">
        <f>IF(Startlist!F41="","",Startlist!F41)</f>
        <v>Antonín Cába</v>
      </c>
      <c r="G65" s="185">
        <f>'37-40'!C14</f>
        <v>20</v>
      </c>
      <c r="H65" s="186">
        <f>'37-40'!E14</f>
        <v>15</v>
      </c>
      <c r="I65" s="186">
        <f>'37-40'!G14</f>
        <v>30</v>
      </c>
      <c r="J65" s="186">
        <f>'37-40'!I14</f>
        <v>0</v>
      </c>
      <c r="K65" s="186">
        <f>'37-40'!K14</f>
        <v>30</v>
      </c>
      <c r="L65" s="186">
        <f>'37-40'!M14</f>
        <v>28</v>
      </c>
      <c r="M65" s="186">
        <f>'37-40'!O14</f>
        <v>0</v>
      </c>
      <c r="N65" s="186">
        <f>'37-40'!Q14</f>
        <v>28</v>
      </c>
      <c r="O65" s="187">
        <f>'37-40'!S14</f>
        <v>15</v>
      </c>
      <c r="P65" s="67">
        <f>IF('37-40'!X$14=0,0,'37-40'!X$14)</f>
        <v>108</v>
      </c>
    </row>
    <row r="66" spans="1:16" ht="19.5" customHeight="1">
      <c r="A66" s="74">
        <f t="shared" si="0"/>
        <v>64</v>
      </c>
      <c r="B66" s="98" t="str">
        <f>IF(Startlist!A15="","",Startlist!A15)</f>
        <v>ZŠ Chýnov</v>
      </c>
      <c r="C66" s="99" t="str">
        <f>IF(Startlist!B15="","",Startlist!B15)</f>
        <v>Chýnov</v>
      </c>
      <c r="D66" s="113">
        <f>IF(Startlist!E15="","",Startlist!E15)</f>
        <v>13</v>
      </c>
      <c r="E66" s="84" t="str">
        <f>IF(B66="","",Startlist!H15)</f>
        <v>d</v>
      </c>
      <c r="F66" s="35" t="str">
        <f>IF(Startlist!F15="","",Startlist!F15)</f>
        <v>Julie Farová</v>
      </c>
      <c r="G66" s="185">
        <f>'13-16'!C12</f>
        <v>30</v>
      </c>
      <c r="H66" s="186">
        <f>'13-16'!E12</f>
        <v>0</v>
      </c>
      <c r="I66" s="186">
        <f>'13-16'!G12</f>
        <v>20</v>
      </c>
      <c r="J66" s="186">
        <f>'13-16'!I12</f>
        <v>0</v>
      </c>
      <c r="K66" s="186">
        <f>'13-16'!K12</f>
        <v>20</v>
      </c>
      <c r="L66" s="186">
        <f>'13-16'!M12</f>
        <v>44</v>
      </c>
      <c r="M66" s="186">
        <f>'13-16'!O12</f>
        <v>0</v>
      </c>
      <c r="N66" s="186">
        <f>'13-16'!Q12</f>
        <v>44</v>
      </c>
      <c r="O66" s="187">
        <f>'13-16'!S12</f>
        <v>15</v>
      </c>
      <c r="P66" s="67">
        <f>IF('13-16'!X$12=0,0,'13-16'!X$12)</f>
        <v>109</v>
      </c>
    </row>
    <row r="67" spans="1:16" ht="19.5" customHeight="1">
      <c r="A67" s="74">
        <f t="shared" si="0"/>
        <v>65</v>
      </c>
      <c r="B67" s="98" t="str">
        <f>IF(Startlist!A87="","",Startlist!A87)</f>
        <v>ZŠ a MŠ Mikuláše z Husi, Tábor</v>
      </c>
      <c r="C67" s="99" t="str">
        <f>IF(Startlist!B87="","",Startlist!B87)</f>
        <v>Tábor</v>
      </c>
      <c r="D67" s="113">
        <f>IF(Startlist!E89="","",Startlist!E89)</f>
        <v>81</v>
      </c>
      <c r="E67" s="84" t="str">
        <f>IF(B67="","",Startlist!H89)</f>
        <v>c</v>
      </c>
      <c r="F67" s="35" t="str">
        <f>IF(Startlist!F89="","",Startlist!F89)</f>
        <v>Štěpán Tuchyňa</v>
      </c>
      <c r="G67" s="185">
        <f>'129-132'!C14</f>
        <v>35</v>
      </c>
      <c r="H67" s="186">
        <f>'129-132'!E14</f>
        <v>15</v>
      </c>
      <c r="I67" s="186">
        <f>'129-132'!G14</f>
        <v>30</v>
      </c>
      <c r="J67" s="186">
        <f>'129-132'!I14</f>
        <v>0</v>
      </c>
      <c r="K67" s="186">
        <f>'129-132'!K14</f>
        <v>30</v>
      </c>
      <c r="L67" s="186">
        <f>'129-132'!M14</f>
        <v>24</v>
      </c>
      <c r="M67" s="186">
        <f>'129-132'!O14</f>
        <v>0</v>
      </c>
      <c r="N67" s="186">
        <f>'129-132'!Q14</f>
        <v>24</v>
      </c>
      <c r="O67" s="187">
        <f>'129-132'!S14</f>
        <v>5</v>
      </c>
      <c r="P67" s="67">
        <f>IF('129-132'!X$14=0,0,'129-132'!X$14)</f>
        <v>109</v>
      </c>
    </row>
    <row r="68" spans="1:16" ht="19.5" customHeight="1">
      <c r="A68" s="74">
        <f t="shared" si="0"/>
        <v>66</v>
      </c>
      <c r="B68" s="98" t="str">
        <f>IF(Startlist!A47="","",Startlist!A47)</f>
        <v>ZŠ a MŠ Choustník</v>
      </c>
      <c r="C68" s="99" t="str">
        <f>IF(Startlist!B47="","",Startlist!B47)</f>
        <v>Choustník</v>
      </c>
      <c r="D68" s="113">
        <f>IF(Startlist!E48="","",Startlist!E48)</f>
        <v>46</v>
      </c>
      <c r="E68" s="84" t="str">
        <f>IF(B68="","",Startlist!H48)</f>
        <v>d</v>
      </c>
      <c r="F68" s="35" t="str">
        <f>IF(Startlist!F48="","",Startlist!F48)</f>
        <v>Tereza Štěpánová</v>
      </c>
      <c r="G68" s="185">
        <f>'45-48'!C13</f>
        <v>20</v>
      </c>
      <c r="H68" s="186">
        <f>'45-48'!E13</f>
        <v>15</v>
      </c>
      <c r="I68" s="186">
        <f>'45-48'!G13</f>
        <v>20</v>
      </c>
      <c r="J68" s="186">
        <f>'45-48'!I13</f>
        <v>0</v>
      </c>
      <c r="K68" s="186">
        <f>'45-48'!K13</f>
        <v>20</v>
      </c>
      <c r="L68" s="186">
        <f>'45-48'!M13</f>
        <v>35</v>
      </c>
      <c r="M68" s="186">
        <f>'45-48'!O13</f>
        <v>0</v>
      </c>
      <c r="N68" s="186">
        <f>'45-48'!Q13</f>
        <v>35</v>
      </c>
      <c r="O68" s="187">
        <f>'45-48'!S13</f>
        <v>20</v>
      </c>
      <c r="P68" s="67">
        <f>IF('45-48'!X$13=0,0,'45-48'!X$13)</f>
        <v>110</v>
      </c>
    </row>
    <row r="69" spans="1:16" ht="19.5" customHeight="1">
      <c r="A69" s="74">
        <f aca="true" t="shared" si="1" ref="A69:A106">A68+1</f>
        <v>67</v>
      </c>
      <c r="B69" s="98" t="str">
        <f>IF(Startlist!A19="","",Startlist!A19)</f>
        <v>CZŠ Orbis Pictus, Tábor</v>
      </c>
      <c r="C69" s="99" t="str">
        <f>IF(Startlist!B19="","",Startlist!B19)</f>
        <v>Tábor</v>
      </c>
      <c r="D69" s="113">
        <f>IF(Startlist!E19="","",Startlist!E19)</f>
        <v>17</v>
      </c>
      <c r="E69" s="84" t="str">
        <f>IF(B69="","",Startlist!H19)</f>
        <v>d</v>
      </c>
      <c r="F69" s="35" t="str">
        <f>IF(Startlist!F19="","",Startlist!F19)</f>
        <v>Magdalena Volfová</v>
      </c>
      <c r="G69" s="185">
        <f>'17-20'!C12</f>
        <v>35</v>
      </c>
      <c r="H69" s="186">
        <f>'17-20'!E12</f>
        <v>0</v>
      </c>
      <c r="I69" s="186">
        <f>'17-20'!G12</f>
        <v>30</v>
      </c>
      <c r="J69" s="186">
        <f>'17-20'!I12</f>
        <v>0</v>
      </c>
      <c r="K69" s="186">
        <f>'17-20'!K12</f>
        <v>30</v>
      </c>
      <c r="L69" s="186">
        <f>'17-20'!M12</f>
        <v>41</v>
      </c>
      <c r="M69" s="186">
        <f>'17-20'!O12</f>
        <v>0</v>
      </c>
      <c r="N69" s="186">
        <f>'17-20'!Q12</f>
        <v>41</v>
      </c>
      <c r="O69" s="187">
        <f>'17-20'!S12</f>
        <v>5</v>
      </c>
      <c r="P69" s="67">
        <f>IF('17-20'!X$12=0,0,'17-20'!X$12)</f>
        <v>111</v>
      </c>
    </row>
    <row r="70" spans="1:16" ht="19.5" customHeight="1">
      <c r="A70" s="74">
        <f t="shared" si="1"/>
        <v>68</v>
      </c>
      <c r="B70" s="98" t="str">
        <f>IF(Startlist!A91="","",Startlist!A91)</f>
        <v>ZŠ a MŠ Tučapy</v>
      </c>
      <c r="C70" s="99" t="str">
        <f>IF(Startlist!B91="","",Startlist!B91)</f>
        <v>Tučapy</v>
      </c>
      <c r="D70" s="113">
        <f>IF(Startlist!E92="","",Startlist!E92)</f>
        <v>84</v>
      </c>
      <c r="E70" s="84" t="str">
        <f>IF(B70="","",Startlist!H92)</f>
        <v>d</v>
      </c>
      <c r="F70" s="35" t="str">
        <f>IF(Startlist!F92="","",Startlist!F92)</f>
        <v>Nikola Kozlová</v>
      </c>
      <c r="G70" s="185">
        <f>'133-136'!C13</f>
        <v>30</v>
      </c>
      <c r="H70" s="186">
        <f>'133-136'!E13</f>
        <v>0</v>
      </c>
      <c r="I70" s="186">
        <f>'133-136'!G13</f>
        <v>25</v>
      </c>
      <c r="J70" s="186">
        <f>'133-136'!I13</f>
        <v>0</v>
      </c>
      <c r="K70" s="186">
        <f>'133-136'!K13</f>
        <v>25</v>
      </c>
      <c r="L70" s="186">
        <f>'133-136'!M13</f>
        <v>36</v>
      </c>
      <c r="M70" s="186">
        <f>'133-136'!O13</f>
        <v>0</v>
      </c>
      <c r="N70" s="186">
        <f>'133-136'!Q13</f>
        <v>36</v>
      </c>
      <c r="O70" s="187">
        <f>'133-136'!S13</f>
        <v>20</v>
      </c>
      <c r="P70" s="67">
        <f>IF('133-136'!X$13=0,0,'133-136'!X$13)</f>
        <v>111</v>
      </c>
    </row>
    <row r="71" spans="1:16" ht="19.5" customHeight="1">
      <c r="A71" s="74">
        <f t="shared" si="1"/>
        <v>69</v>
      </c>
      <c r="B71" s="98" t="str">
        <f>IF(Startlist!A27="","",Startlist!A27)</f>
        <v>ZŠ Libušina, Bechyně</v>
      </c>
      <c r="C71" s="99" t="str">
        <f>IF(Startlist!B27="","",Startlist!B27)</f>
        <v>Bechyně</v>
      </c>
      <c r="D71" s="113">
        <f>IF(Startlist!E30="","",Startlist!E30)</f>
        <v>28</v>
      </c>
      <c r="E71" s="84" t="str">
        <f>IF(B71="","",Startlist!H30)</f>
        <v>c</v>
      </c>
      <c r="F71" s="35" t="str">
        <f>IF(Startlist!F30="","",Startlist!F30)</f>
        <v>Jiří Němec</v>
      </c>
      <c r="G71" s="185">
        <f>'25-28'!C15</f>
        <v>10</v>
      </c>
      <c r="H71" s="186">
        <f>'25-28'!E15</f>
        <v>15</v>
      </c>
      <c r="I71" s="186">
        <f>'25-28'!G15</f>
        <v>25</v>
      </c>
      <c r="J71" s="186">
        <f>'25-28'!I15</f>
        <v>0</v>
      </c>
      <c r="K71" s="186">
        <f>'25-28'!K15</f>
        <v>25</v>
      </c>
      <c r="L71" s="186">
        <f>'25-28'!M15</f>
        <v>42</v>
      </c>
      <c r="M71" s="186">
        <f>'25-28'!O15</f>
        <v>0</v>
      </c>
      <c r="N71" s="186">
        <f>'25-28'!Q15</f>
        <v>42</v>
      </c>
      <c r="O71" s="187">
        <f>'25-28'!S15</f>
        <v>20</v>
      </c>
      <c r="P71" s="67">
        <f>IF('25-28'!X$15=0,0,'25-28'!X$15)</f>
        <v>112</v>
      </c>
    </row>
    <row r="72" spans="1:16" ht="19.5" customHeight="1">
      <c r="A72" s="74">
        <f t="shared" si="1"/>
        <v>70</v>
      </c>
      <c r="B72" s="98" t="str">
        <f>IF(Startlist!A19="","",Startlist!A19)</f>
        <v>CZŠ Orbis Pictus, Tábor</v>
      </c>
      <c r="C72" s="99" t="str">
        <f>IF(Startlist!B19="","",Startlist!B19)</f>
        <v>Tábor</v>
      </c>
      <c r="D72" s="113">
        <f>IF(Startlist!E22="","",Startlist!E22)</f>
        <v>20</v>
      </c>
      <c r="E72" s="84" t="str">
        <f>IF(B72="","",Startlist!H22)</f>
        <v>c</v>
      </c>
      <c r="F72" s="35" t="str">
        <f>IF(Startlist!F22="","",Startlist!F22)</f>
        <v>Šimon Koukal</v>
      </c>
      <c r="G72" s="185">
        <f>'17-20'!C15</f>
        <v>30</v>
      </c>
      <c r="H72" s="186">
        <f>'17-20'!E15</f>
        <v>15</v>
      </c>
      <c r="I72" s="186">
        <f>'17-20'!G15</f>
        <v>20</v>
      </c>
      <c r="J72" s="186">
        <f>'17-20'!I15</f>
        <v>0</v>
      </c>
      <c r="K72" s="186">
        <f>'17-20'!K15</f>
        <v>20</v>
      </c>
      <c r="L72" s="186">
        <f>'17-20'!M15</f>
        <v>27</v>
      </c>
      <c r="M72" s="186">
        <f>'17-20'!O15</f>
        <v>0</v>
      </c>
      <c r="N72" s="186">
        <f>'17-20'!Q15</f>
        <v>27</v>
      </c>
      <c r="O72" s="187">
        <f>'17-20'!S15</f>
        <v>20</v>
      </c>
      <c r="P72" s="67">
        <f>IF('17-20'!X$15=0,0,'17-20'!X$15)</f>
        <v>112</v>
      </c>
    </row>
    <row r="73" spans="1:16" ht="19.5" customHeight="1">
      <c r="A73" s="74">
        <f t="shared" si="1"/>
        <v>71</v>
      </c>
      <c r="B73" s="98" t="str">
        <f>IF(Startlist!A47="","",Startlist!A47)</f>
        <v>ZŠ a MŠ Choustník</v>
      </c>
      <c r="C73" s="99" t="str">
        <f>IF(Startlist!B47="","",Startlist!B47)</f>
        <v>Choustník</v>
      </c>
      <c r="D73" s="113">
        <f>IF(Startlist!E47="","",Startlist!E47)</f>
        <v>45</v>
      </c>
      <c r="E73" s="84" t="str">
        <f>IF(B73="","",Startlist!H47)</f>
        <v>d</v>
      </c>
      <c r="F73" s="35" t="str">
        <f>IF(Startlist!F47="","",Startlist!F47)</f>
        <v>Jana Dubová</v>
      </c>
      <c r="G73" s="185">
        <f>'45-48'!C12</f>
        <v>20</v>
      </c>
      <c r="H73" s="186">
        <f>'45-48'!E12</f>
        <v>0</v>
      </c>
      <c r="I73" s="186">
        <f>'45-48'!G12</f>
        <v>25</v>
      </c>
      <c r="J73" s="186">
        <f>'45-48'!I12</f>
        <v>0</v>
      </c>
      <c r="K73" s="186">
        <f>'45-48'!K12</f>
        <v>25</v>
      </c>
      <c r="L73" s="186">
        <f>'45-48'!M12</f>
        <v>57</v>
      </c>
      <c r="M73" s="186">
        <f>'45-48'!O12</f>
        <v>0</v>
      </c>
      <c r="N73" s="186">
        <f>'45-48'!Q12</f>
        <v>57</v>
      </c>
      <c r="O73" s="187">
        <f>'45-48'!S12</f>
        <v>10</v>
      </c>
      <c r="P73" s="67">
        <f>IF('45-48'!X$12=0,0,'45-48'!X$12)</f>
        <v>112</v>
      </c>
    </row>
    <row r="74" spans="1:16" ht="24" customHeight="1">
      <c r="A74" s="74">
        <f t="shared" si="1"/>
        <v>72</v>
      </c>
      <c r="B74" s="98" t="str">
        <f>IF(Startlist!A67="","",Startlist!A67)</f>
        <v>ZŠ Soběslav, Komenského</v>
      </c>
      <c r="C74" s="99" t="str">
        <f>IF(Startlist!B67="","",Startlist!B67)</f>
        <v>Soběslav</v>
      </c>
      <c r="D74" s="113">
        <f>IF(Startlist!E68="","",Startlist!E68)</f>
        <v>60</v>
      </c>
      <c r="E74" s="84" t="str">
        <f>IF(B74="","",Startlist!H68)</f>
        <v>d</v>
      </c>
      <c r="F74" s="35" t="str">
        <f>IF(Startlist!F68="","",Startlist!F68)</f>
        <v>Andrea Píchová</v>
      </c>
      <c r="G74" s="185">
        <f>'109-112'!C13</f>
        <v>45</v>
      </c>
      <c r="H74" s="186">
        <f>'109-112'!E13</f>
        <v>0</v>
      </c>
      <c r="I74" s="186">
        <f>'109-112'!G13</f>
        <v>40</v>
      </c>
      <c r="J74" s="186">
        <f>'109-112'!I13</f>
        <v>0</v>
      </c>
      <c r="K74" s="186">
        <f>'109-112'!K13</f>
        <v>40</v>
      </c>
      <c r="L74" s="186">
        <f>'109-112'!M13</f>
        <v>30</v>
      </c>
      <c r="M74" s="186">
        <f>'109-112'!O13</f>
        <v>0</v>
      </c>
      <c r="N74" s="186">
        <f>'109-112'!Q13</f>
        <v>30</v>
      </c>
      <c r="O74" s="187">
        <f>'109-112'!S13</f>
        <v>0</v>
      </c>
      <c r="P74" s="67">
        <f>IF('109-112'!X$13=0,0,'109-112'!X$13)</f>
        <v>115</v>
      </c>
    </row>
    <row r="75" spans="1:16" ht="19.5" customHeight="1">
      <c r="A75" s="74">
        <f t="shared" si="1"/>
        <v>73</v>
      </c>
      <c r="B75" s="98" t="str">
        <f>IF(Startlist!A7="","",Startlist!A7)</f>
        <v>ZŠ a MŠ Jistebnice</v>
      </c>
      <c r="C75" s="99" t="str">
        <f>IF(Startlist!B7="","",Startlist!B7)</f>
        <v>Jistebnice</v>
      </c>
      <c r="D75" s="113">
        <f>IF(Startlist!E7="","",Startlist!E7)</f>
        <v>5</v>
      </c>
      <c r="E75" s="84" t="str">
        <f>IF(B75="","",Startlist!H7)</f>
        <v>d</v>
      </c>
      <c r="F75" s="35" t="str">
        <f>IF(Startlist!F7="","",Startlist!F7)</f>
        <v>Nikola Benediktová</v>
      </c>
      <c r="G75" s="185">
        <f>'5-8'!C12</f>
        <v>35</v>
      </c>
      <c r="H75" s="186">
        <f>'5-8'!E12</f>
        <v>5</v>
      </c>
      <c r="I75" s="186">
        <f>'5-8'!G12</f>
        <v>25</v>
      </c>
      <c r="J75" s="186">
        <f>'5-8'!I12</f>
        <v>0</v>
      </c>
      <c r="K75" s="186">
        <f>'5-8'!K12</f>
        <v>25</v>
      </c>
      <c r="L75" s="186">
        <f>'5-8'!M12</f>
        <v>30</v>
      </c>
      <c r="M75" s="186">
        <f>'5-8'!O12</f>
        <v>0</v>
      </c>
      <c r="N75" s="186">
        <f>'5-8'!Q12</f>
        <v>30</v>
      </c>
      <c r="O75" s="187">
        <f>'5-8'!S12</f>
        <v>20</v>
      </c>
      <c r="P75" s="67">
        <f>IF('5-8'!X$12=0,0,'5-8'!X$12)</f>
        <v>115</v>
      </c>
    </row>
    <row r="76" spans="1:16" ht="19.5" customHeight="1">
      <c r="A76" s="74">
        <f t="shared" si="1"/>
        <v>74</v>
      </c>
      <c r="B76" s="98" t="str">
        <f>IF(Startlist!A39="","",Startlist!A39)</f>
        <v>ZŠ a MŠ Mikuláše z Husi, Tábor</v>
      </c>
      <c r="C76" s="99" t="str">
        <f>IF(Startlist!B39="","",Startlist!B39)</f>
        <v>Tábor</v>
      </c>
      <c r="D76" s="113">
        <f>IF(Startlist!E40="","",Startlist!E40)</f>
        <v>38</v>
      </c>
      <c r="E76" s="84" t="str">
        <f>IF(B76="","",Startlist!H40)</f>
        <v>d</v>
      </c>
      <c r="F76" s="35" t="str">
        <f>IF(Startlist!F40="","",Startlist!F40)</f>
        <v>Aneta Kroužková</v>
      </c>
      <c r="G76" s="185">
        <f>'37-40'!C13</f>
        <v>25</v>
      </c>
      <c r="H76" s="186">
        <f>'37-40'!E13</f>
        <v>15</v>
      </c>
      <c r="I76" s="186">
        <f>'37-40'!G13</f>
        <v>35</v>
      </c>
      <c r="J76" s="186">
        <f>'37-40'!I13</f>
        <v>0</v>
      </c>
      <c r="K76" s="186">
        <f>'37-40'!K13</f>
        <v>35</v>
      </c>
      <c r="L76" s="186">
        <f>'37-40'!M13</f>
        <v>30</v>
      </c>
      <c r="M76" s="186">
        <f>'37-40'!O13</f>
        <v>0</v>
      </c>
      <c r="N76" s="186">
        <f>'37-40'!Q13</f>
        <v>30</v>
      </c>
      <c r="O76" s="187">
        <f>'37-40'!S13</f>
        <v>10</v>
      </c>
      <c r="P76" s="67">
        <f>IF('37-40'!X$13=0,0,'37-40'!X$13)</f>
        <v>115</v>
      </c>
    </row>
    <row r="77" spans="1:16" ht="19.5" customHeight="1">
      <c r="A77" s="74">
        <f t="shared" si="1"/>
        <v>75</v>
      </c>
      <c r="B77" s="98" t="str">
        <f>IF(Startlist!A11="","",Startlist!A11)</f>
        <v>ZŠ Soběslav, Komenského</v>
      </c>
      <c r="C77" s="99" t="str">
        <f>IF(Startlist!B11="","",Startlist!B11)</f>
        <v>Soběslav</v>
      </c>
      <c r="D77" s="113">
        <f>IF(Startlist!E14="","",Startlist!E14)</f>
        <v>12</v>
      </c>
      <c r="E77" s="84" t="str">
        <f>IF(B77="","",Startlist!H14)</f>
        <v>c</v>
      </c>
      <c r="F77" s="35" t="str">
        <f>IF(Startlist!F14="","",Startlist!F14)</f>
        <v>Václav Petráň</v>
      </c>
      <c r="G77" s="185">
        <f>'9-12'!C15</f>
        <v>50</v>
      </c>
      <c r="H77" s="186">
        <f>'9-12'!E15</f>
        <v>20</v>
      </c>
      <c r="I77" s="186">
        <f>'9-12'!G15</f>
        <v>5</v>
      </c>
      <c r="J77" s="186">
        <f>'9-12'!I15</f>
        <v>0</v>
      </c>
      <c r="K77" s="186">
        <f>'9-12'!K15</f>
        <v>5</v>
      </c>
      <c r="L77" s="186">
        <f>'9-12'!M15</f>
        <v>32</v>
      </c>
      <c r="M77" s="186">
        <f>'9-12'!O15</f>
        <v>0</v>
      </c>
      <c r="N77" s="186">
        <f>'9-12'!Q15</f>
        <v>32</v>
      </c>
      <c r="O77" s="187">
        <f>'9-12'!S15</f>
        <v>10</v>
      </c>
      <c r="P77" s="67">
        <f>IF('9-12'!X$15=0,0,'9-12'!X$15)</f>
        <v>117</v>
      </c>
    </row>
    <row r="78" spans="1:16" ht="19.5" customHeight="1">
      <c r="A78" s="74">
        <f t="shared" si="1"/>
        <v>76</v>
      </c>
      <c r="B78" s="98" t="str">
        <f>IF(Startlist!A35="","",Startlist!A35)</f>
        <v>ZŠ a MŠ Ratibořské Hory</v>
      </c>
      <c r="C78" s="99" t="str">
        <f>IF(Startlist!B35="","",Startlist!B35)</f>
        <v>Ratibořské Hory</v>
      </c>
      <c r="D78" s="113">
        <f>IF(Startlist!E36="","",Startlist!E36)</f>
        <v>34</v>
      </c>
      <c r="E78" s="84" t="str">
        <f>IF(B78="","",Startlist!H36)</f>
        <v>d</v>
      </c>
      <c r="F78" s="35" t="str">
        <f>IF(Startlist!F36="","",Startlist!F36)</f>
        <v>Natálie Lojdová</v>
      </c>
      <c r="G78" s="185">
        <f>'33-36'!C13</f>
        <v>30</v>
      </c>
      <c r="H78" s="186">
        <f>'33-36'!E13</f>
        <v>0</v>
      </c>
      <c r="I78" s="186">
        <f>'33-36'!G13</f>
        <v>30</v>
      </c>
      <c r="J78" s="186">
        <f>'33-36'!I13</f>
        <v>0</v>
      </c>
      <c r="K78" s="186">
        <f>'33-36'!K13</f>
        <v>30</v>
      </c>
      <c r="L78" s="186">
        <f>'33-36'!M13</f>
        <v>57</v>
      </c>
      <c r="M78" s="186">
        <f>'33-36'!O13</f>
        <v>0</v>
      </c>
      <c r="N78" s="186">
        <f>'33-36'!Q13</f>
        <v>57</v>
      </c>
      <c r="O78" s="187">
        <f>'33-36'!S13</f>
        <v>0</v>
      </c>
      <c r="P78" s="67">
        <f>IF('33-36'!X$13=0,0,'33-36'!X$13)</f>
        <v>117</v>
      </c>
    </row>
    <row r="79" spans="1:16" ht="19.5" customHeight="1">
      <c r="A79" s="74">
        <f t="shared" si="1"/>
        <v>77</v>
      </c>
      <c r="B79" s="98" t="str">
        <f>IF(Startlist!A79="","",Startlist!A79)</f>
        <v>ZŠ Veselí nad Lužnicí, ČS armády</v>
      </c>
      <c r="C79" s="99" t="str">
        <f>IF(Startlist!B79="","",Startlist!B79)</f>
        <v>Veselí nad Lužnicí</v>
      </c>
      <c r="D79" s="113">
        <f>IF(Startlist!E79="","",Startlist!E79)</f>
        <v>71</v>
      </c>
      <c r="E79" s="84" t="str">
        <f>IF(B79="","",Startlist!H79)</f>
        <v>d</v>
      </c>
      <c r="F79" s="35" t="str">
        <f>IF(Startlist!F79="","",Startlist!F79)</f>
        <v>Karolína Březinová</v>
      </c>
      <c r="G79" s="185">
        <f>'121-124'!C12</f>
        <v>30</v>
      </c>
      <c r="H79" s="186">
        <f>'121-124'!E12</f>
        <v>0</v>
      </c>
      <c r="I79" s="186">
        <f>'121-124'!G12</f>
        <v>30</v>
      </c>
      <c r="J79" s="186">
        <f>'121-124'!I12</f>
        <v>0</v>
      </c>
      <c r="K79" s="186">
        <f>'121-124'!K12</f>
        <v>30</v>
      </c>
      <c r="L79" s="186">
        <f>'121-124'!M12</f>
        <v>53</v>
      </c>
      <c r="M79" s="186">
        <f>'121-124'!O12</f>
        <v>0</v>
      </c>
      <c r="N79" s="186">
        <f>'121-124'!Q12</f>
        <v>53</v>
      </c>
      <c r="O79" s="187">
        <f>'121-124'!S12</f>
        <v>5</v>
      </c>
      <c r="P79" s="67">
        <f>IF('121-124'!X$12=0,0,'121-124'!X$12)</f>
        <v>118</v>
      </c>
    </row>
    <row r="80" spans="1:16" ht="19.5" customHeight="1">
      <c r="A80" s="74">
        <f t="shared" si="1"/>
        <v>78</v>
      </c>
      <c r="B80" s="98" t="str">
        <f>IF(Startlist!A7="","",Startlist!A7)</f>
        <v>ZŠ a MŠ Jistebnice</v>
      </c>
      <c r="C80" s="99" t="str">
        <f>IF(Startlist!B7="","",Startlist!B7)</f>
        <v>Jistebnice</v>
      </c>
      <c r="D80" s="113">
        <f>IF(Startlist!E8="","",Startlist!E8)</f>
        <v>6</v>
      </c>
      <c r="E80" s="84" t="str">
        <f>IF(B80="","",Startlist!H8)</f>
        <v>d</v>
      </c>
      <c r="F80" s="35" t="str">
        <f>IF(Startlist!F8="","",Startlist!F8)</f>
        <v>Dominika Hroncová</v>
      </c>
      <c r="G80" s="185">
        <f>'5-8'!C13</f>
        <v>40</v>
      </c>
      <c r="H80" s="186">
        <f>'5-8'!E13</f>
        <v>0</v>
      </c>
      <c r="I80" s="186">
        <f>'5-8'!G13</f>
        <v>35</v>
      </c>
      <c r="J80" s="186">
        <f>'5-8'!I13</f>
        <v>0</v>
      </c>
      <c r="K80" s="186">
        <f>'5-8'!K13</f>
        <v>35</v>
      </c>
      <c r="L80" s="186">
        <f>'5-8'!M13</f>
        <v>24</v>
      </c>
      <c r="M80" s="186">
        <f>'5-8'!O13</f>
        <v>0</v>
      </c>
      <c r="N80" s="186">
        <f>'5-8'!Q13</f>
        <v>24</v>
      </c>
      <c r="O80" s="187">
        <f>'5-8'!S13</f>
        <v>20</v>
      </c>
      <c r="P80" s="67">
        <f>IF('5-8'!X$13=0,0,'5-8'!X$13)</f>
        <v>119</v>
      </c>
    </row>
    <row r="81" spans="1:16" ht="19.5" customHeight="1">
      <c r="A81" s="74">
        <f t="shared" si="1"/>
        <v>79</v>
      </c>
      <c r="B81" s="98" t="str">
        <f>IF(Startlist!A75="","",Startlist!A75)</f>
        <v>ZŠ Chýnov</v>
      </c>
      <c r="C81" s="99" t="str">
        <f>IF(Startlist!B75="","",Startlist!B75)</f>
        <v>Chýnov</v>
      </c>
      <c r="D81" s="113">
        <f>IF(Startlist!E75="","",Startlist!E75)</f>
        <v>67</v>
      </c>
      <c r="E81" s="84" t="str">
        <f>IF(B81="","",Startlist!H75)</f>
        <v>d</v>
      </c>
      <c r="F81" s="35" t="str">
        <f>IF(Startlist!F75="","",Startlist!F75)</f>
        <v>Michaela Farová</v>
      </c>
      <c r="G81" s="185">
        <f>'117-120'!C12</f>
        <v>45</v>
      </c>
      <c r="H81" s="186">
        <f>'117-120'!E12</f>
        <v>10</v>
      </c>
      <c r="I81" s="186">
        <f>'117-120'!G12</f>
        <v>30</v>
      </c>
      <c r="J81" s="186">
        <f>'117-120'!I12</f>
        <v>0</v>
      </c>
      <c r="K81" s="186">
        <f>'117-120'!K12</f>
        <v>30</v>
      </c>
      <c r="L81" s="186">
        <f>'117-120'!M12</f>
        <v>31</v>
      </c>
      <c r="M81" s="186">
        <f>'117-120'!O12</f>
        <v>0</v>
      </c>
      <c r="N81" s="186">
        <f>'117-120'!Q12</f>
        <v>31</v>
      </c>
      <c r="O81" s="187">
        <f>'117-120'!S12</f>
        <v>5</v>
      </c>
      <c r="P81" s="67">
        <f>IF('117-120'!X$12=0,0,'117-120'!X$12)</f>
        <v>121</v>
      </c>
    </row>
    <row r="82" spans="1:16" ht="19.5" customHeight="1">
      <c r="A82" s="74">
        <f t="shared" si="1"/>
        <v>80</v>
      </c>
      <c r="B82" s="98" t="str">
        <f>IF(Startlist!A27="","",Startlist!A27)</f>
        <v>ZŠ Libušina, Bechyně</v>
      </c>
      <c r="C82" s="99" t="str">
        <f>IF(Startlist!B27="","",Startlist!B27)</f>
        <v>Bechyně</v>
      </c>
      <c r="D82" s="113">
        <f>IF(Startlist!E28="","",Startlist!E28)</f>
        <v>26</v>
      </c>
      <c r="E82" s="84" t="str">
        <f>IF(B82="","",Startlist!H28)</f>
        <v>d</v>
      </c>
      <c r="F82" s="35" t="str">
        <f>IF(Startlist!F28="","",Startlist!F28)</f>
        <v>Kateřina Habrová</v>
      </c>
      <c r="G82" s="185">
        <f>'25-28'!C13</f>
        <v>35</v>
      </c>
      <c r="H82" s="186">
        <f>'25-28'!E13</f>
        <v>5</v>
      </c>
      <c r="I82" s="186">
        <f>'25-28'!G13</f>
        <v>25</v>
      </c>
      <c r="J82" s="186">
        <f>'25-28'!I13</f>
        <v>0</v>
      </c>
      <c r="K82" s="186">
        <f>'25-28'!K13</f>
        <v>25</v>
      </c>
      <c r="L82" s="186">
        <f>'25-28'!M13</f>
        <v>36</v>
      </c>
      <c r="M82" s="186">
        <f>'25-28'!O13</f>
        <v>0</v>
      </c>
      <c r="N82" s="186">
        <f>'25-28'!Q13</f>
        <v>36</v>
      </c>
      <c r="O82" s="187">
        <f>'25-28'!S13</f>
        <v>20</v>
      </c>
      <c r="P82" s="67">
        <f>IF('25-28'!X$13=0,0,'25-28'!X$13)</f>
        <v>121</v>
      </c>
    </row>
    <row r="83" spans="1:16" ht="19.5" customHeight="1">
      <c r="A83" s="74">
        <f t="shared" si="1"/>
        <v>81</v>
      </c>
      <c r="B83" s="98" t="str">
        <f>IF(Startlist!A15="","",Startlist!A15)</f>
        <v>ZŠ Chýnov</v>
      </c>
      <c r="C83" s="99" t="str">
        <f>IF(Startlist!B15="","",Startlist!B15)</f>
        <v>Chýnov</v>
      </c>
      <c r="D83" s="113">
        <f>IF(Startlist!E16="","",Startlist!E16)</f>
        <v>14</v>
      </c>
      <c r="E83" s="84" t="str">
        <f>IF(B83="","",Startlist!H16)</f>
        <v>d</v>
      </c>
      <c r="F83" s="35" t="str">
        <f>IF(Startlist!F16="","",Startlist!F16)</f>
        <v>Monika Blažková</v>
      </c>
      <c r="G83" s="185">
        <f>'13-16'!C13</f>
        <v>40</v>
      </c>
      <c r="H83" s="186">
        <f>'13-16'!E13</f>
        <v>0</v>
      </c>
      <c r="I83" s="186">
        <f>'13-16'!G13</f>
        <v>25</v>
      </c>
      <c r="J83" s="186">
        <f>'13-16'!I13</f>
        <v>0</v>
      </c>
      <c r="K83" s="186">
        <f>'13-16'!K13</f>
        <v>25</v>
      </c>
      <c r="L83" s="186">
        <f>'13-16'!M13</f>
        <v>42</v>
      </c>
      <c r="M83" s="186">
        <f>'13-16'!O13</f>
        <v>0</v>
      </c>
      <c r="N83" s="186">
        <f>'13-16'!Q13</f>
        <v>42</v>
      </c>
      <c r="O83" s="187">
        <f>'13-16'!S13</f>
        <v>15</v>
      </c>
      <c r="P83" s="67">
        <f>IF('13-16'!X$13=0,0,'13-16'!X$13)</f>
        <v>122</v>
      </c>
    </row>
    <row r="84" spans="1:16" ht="19.5" customHeight="1">
      <c r="A84" s="74">
        <f t="shared" si="1"/>
        <v>82</v>
      </c>
      <c r="B84" s="98" t="str">
        <f>IF(Startlist!A35="","",Startlist!A35)</f>
        <v>ZŠ a MŠ Ratibořské Hory</v>
      </c>
      <c r="C84" s="99" t="str">
        <f>IF(Startlist!B35="","",Startlist!B35)</f>
        <v>Ratibořské Hory</v>
      </c>
      <c r="D84" s="113">
        <f>IF(Startlist!E38="","",Startlist!E38)</f>
        <v>36</v>
      </c>
      <c r="E84" s="84" t="str">
        <f>IF(B84="","",Startlist!H38)</f>
        <v>c</v>
      </c>
      <c r="F84" s="35" t="str">
        <f>IF(Startlist!F38="","",Startlist!F38)</f>
        <v>Dominik Hodný</v>
      </c>
      <c r="G84" s="185">
        <f>'33-36'!C15</f>
        <v>25</v>
      </c>
      <c r="H84" s="186">
        <f>'33-36'!E15</f>
        <v>10</v>
      </c>
      <c r="I84" s="186">
        <f>'33-36'!G15</f>
        <v>25</v>
      </c>
      <c r="J84" s="186">
        <f>'33-36'!I15</f>
        <v>0</v>
      </c>
      <c r="K84" s="186">
        <f>'33-36'!K15</f>
        <v>25</v>
      </c>
      <c r="L84" s="186">
        <f>'33-36'!M15</f>
        <v>51</v>
      </c>
      <c r="M84" s="186">
        <f>'33-36'!O15</f>
        <v>0</v>
      </c>
      <c r="N84" s="186">
        <f>'33-36'!Q15</f>
        <v>51</v>
      </c>
      <c r="O84" s="187">
        <f>'33-36'!S15</f>
        <v>20</v>
      </c>
      <c r="P84" s="67">
        <f>IF('33-36'!X$15=0,0,'33-36'!X$15)</f>
        <v>131</v>
      </c>
    </row>
    <row r="85" spans="1:16" ht="19.5" customHeight="1">
      <c r="A85" s="74">
        <f t="shared" si="1"/>
        <v>83</v>
      </c>
      <c r="B85" s="98" t="str">
        <f>IF(Startlist!A23="","",Startlist!A23)</f>
        <v>ZŠ Veselí nad Lužnicí, ČS armády</v>
      </c>
      <c r="C85" s="99" t="str">
        <f>IF(Startlist!B23="","",Startlist!B23)</f>
        <v>Veselí nad Lužnicí</v>
      </c>
      <c r="D85" s="113">
        <f>IF(Startlist!E24="","",Startlist!E24)</f>
        <v>22</v>
      </c>
      <c r="E85" s="84" t="str">
        <f>IF(B85="","",Startlist!H24)</f>
        <v>d</v>
      </c>
      <c r="F85" s="35" t="str">
        <f>IF(Startlist!F24="","",Startlist!F24)</f>
        <v>Adéla Nosková</v>
      </c>
      <c r="G85" s="185">
        <f>'21-24'!C13</f>
        <v>35</v>
      </c>
      <c r="H85" s="186">
        <f>'21-24'!E13</f>
        <v>5</v>
      </c>
      <c r="I85" s="186">
        <f>'21-24'!G13</f>
        <v>35</v>
      </c>
      <c r="J85" s="186">
        <f>'21-24'!I13</f>
        <v>0</v>
      </c>
      <c r="K85" s="186">
        <f>'21-24'!K13</f>
        <v>35</v>
      </c>
      <c r="L85" s="186">
        <f>'21-24'!M13</f>
        <v>52</v>
      </c>
      <c r="M85" s="186">
        <f>'21-24'!O13</f>
        <v>0</v>
      </c>
      <c r="N85" s="186">
        <f>'21-24'!Q13</f>
        <v>52</v>
      </c>
      <c r="O85" s="187">
        <f>'21-24'!S13</f>
        <v>5</v>
      </c>
      <c r="P85" s="67">
        <f>IF('21-24'!X$13=0,0,'21-24'!X$13)</f>
        <v>132</v>
      </c>
    </row>
    <row r="86" spans="1:16" ht="19.5" customHeight="1">
      <c r="A86" s="74">
        <f t="shared" si="1"/>
        <v>84</v>
      </c>
      <c r="B86" s="98" t="str">
        <f>IF(Startlist!A43="","",Startlist!A43)</f>
        <v>ZŠ a MŠ Tučapy</v>
      </c>
      <c r="C86" s="99" t="str">
        <f>IF(Startlist!B43="","",Startlist!B43)</f>
        <v>Tučapy</v>
      </c>
      <c r="D86" s="113">
        <f>IF(Startlist!E45="","",Startlist!E45)</f>
        <v>43</v>
      </c>
      <c r="E86" s="84" t="str">
        <f>IF(B86="","",Startlist!H45)</f>
        <v>c</v>
      </c>
      <c r="F86" s="35" t="str">
        <f>IF(Startlist!F45="","",Startlist!F45)</f>
        <v>Jakub Koblasa</v>
      </c>
      <c r="G86" s="185">
        <f>'41-44'!C14</f>
        <v>50</v>
      </c>
      <c r="H86" s="186">
        <f>'41-44'!E14</f>
        <v>20</v>
      </c>
      <c r="I86" s="186">
        <f>'41-44'!G14</f>
        <v>40</v>
      </c>
      <c r="J86" s="186">
        <f>'41-44'!I14</f>
        <v>0</v>
      </c>
      <c r="K86" s="186">
        <f>'41-44'!K14</f>
        <v>40</v>
      </c>
      <c r="L86" s="186">
        <f>'41-44'!M14</f>
        <v>20</v>
      </c>
      <c r="M86" s="186">
        <f>'41-44'!O14</f>
        <v>0</v>
      </c>
      <c r="N86" s="186">
        <f>'41-44'!Q14</f>
        <v>20</v>
      </c>
      <c r="O86" s="187">
        <f>'41-44'!S14</f>
        <v>5</v>
      </c>
      <c r="P86" s="67">
        <f>IF('41-44'!X$14=0,0,'41-44'!X$14)</f>
        <v>135</v>
      </c>
    </row>
    <row r="87" spans="1:16" ht="19.5" customHeight="1">
      <c r="A87" s="74">
        <f t="shared" si="1"/>
        <v>85</v>
      </c>
      <c r="B87" s="98" t="str">
        <f>IF(Startlist!A23="","",Startlist!A23)</f>
        <v>ZŠ Veselí nad Lužnicí, ČS armády</v>
      </c>
      <c r="C87" s="99" t="str">
        <f>IF(Startlist!B23="","",Startlist!B23)</f>
        <v>Veselí nad Lužnicí</v>
      </c>
      <c r="D87" s="113">
        <f>IF(Startlist!E23="","",Startlist!E23)</f>
        <v>21</v>
      </c>
      <c r="E87" s="84" t="str">
        <f>IF(B87="","",Startlist!H23)</f>
        <v>d</v>
      </c>
      <c r="F87" s="35" t="str">
        <f>IF(Startlist!F23="","",Startlist!F23)</f>
        <v>Lucie Čermáková</v>
      </c>
      <c r="G87" s="185">
        <f>'21-24'!C12</f>
        <v>50</v>
      </c>
      <c r="H87" s="186">
        <f>'21-24'!E12</f>
        <v>15</v>
      </c>
      <c r="I87" s="186">
        <f>'21-24'!G12</f>
        <v>25</v>
      </c>
      <c r="J87" s="186">
        <f>'21-24'!I12</f>
        <v>0</v>
      </c>
      <c r="K87" s="186">
        <f>'21-24'!K12</f>
        <v>25</v>
      </c>
      <c r="L87" s="186">
        <f>'21-24'!M12</f>
        <v>43</v>
      </c>
      <c r="M87" s="186">
        <f>'21-24'!O12</f>
        <v>0</v>
      </c>
      <c r="N87" s="186">
        <f>'21-24'!Q12</f>
        <v>43</v>
      </c>
      <c r="O87" s="187">
        <f>'21-24'!S12</f>
        <v>20</v>
      </c>
      <c r="P87" s="67">
        <f>IF('21-24'!X$12=0,0,'21-24'!X$12)</f>
        <v>153</v>
      </c>
    </row>
    <row r="88" spans="1:16" ht="19.5" customHeight="1">
      <c r="A88" s="74">
        <f t="shared" si="1"/>
        <v>86</v>
      </c>
      <c r="B88" s="98" t="str">
        <f>IF(Startlist!A43="","",Startlist!A43)</f>
        <v>ZŠ a MŠ Tučapy</v>
      </c>
      <c r="C88" s="99" t="str">
        <f>IF(Startlist!B43="","",Startlist!B43)</f>
        <v>Tučapy</v>
      </c>
      <c r="D88" s="113">
        <f>IF(Startlist!E44="","",Startlist!E44)</f>
        <v>42</v>
      </c>
      <c r="E88" s="84" t="str">
        <f>IF(B88="","",Startlist!H44)</f>
        <v>d</v>
      </c>
      <c r="F88" s="35" t="str">
        <f>IF(Startlist!F44="","",Startlist!F44)</f>
        <v>Tereza Kopecká</v>
      </c>
      <c r="G88" s="185">
        <f>'41-44'!C13</f>
        <v>45</v>
      </c>
      <c r="H88" s="186">
        <f>'41-44'!E13</f>
        <v>20</v>
      </c>
      <c r="I88" s="186">
        <f>'41-44'!G13</f>
        <v>50</v>
      </c>
      <c r="J88" s="186">
        <f>'41-44'!I13</f>
        <v>0</v>
      </c>
      <c r="K88" s="186">
        <f>'41-44'!K13</f>
        <v>50</v>
      </c>
      <c r="L88" s="186">
        <f>'41-44'!M13</f>
        <v>43</v>
      </c>
      <c r="M88" s="186">
        <f>'41-44'!O13</f>
        <v>0</v>
      </c>
      <c r="N88" s="186">
        <f>'41-44'!Q13</f>
        <v>43</v>
      </c>
      <c r="O88" s="187">
        <f>'41-44'!S13</f>
        <v>20</v>
      </c>
      <c r="P88" s="67">
        <f>IF('41-44'!X$13=0,0,'41-44'!X$13)</f>
        <v>178</v>
      </c>
    </row>
    <row r="89" spans="1:16" ht="19.5" customHeight="1">
      <c r="A89" s="74">
        <f t="shared" si="1"/>
        <v>87</v>
      </c>
      <c r="B89" s="98" t="str">
        <f>IF(Startlist!A75="","",Startlist!A75)</f>
        <v>ZŠ Chýnov</v>
      </c>
      <c r="C89" s="99" t="str">
        <f>IF(Startlist!B75="","",Startlist!B75)</f>
        <v>Chýnov</v>
      </c>
      <c r="D89" s="113">
        <f>IF(Startlist!E78="","",Startlist!E78)</f>
        <v>70</v>
      </c>
      <c r="E89" s="84" t="str">
        <f>IF(B89="","",Startlist!H78)</f>
        <v>c</v>
      </c>
      <c r="F89" s="35">
        <f>IF(Startlist!F78="","",Startlist!F78)</f>
      </c>
      <c r="G89" s="185">
        <f>'117-120'!C15</f>
        <v>0</v>
      </c>
      <c r="H89" s="186">
        <f>'117-120'!E15</f>
        <v>0</v>
      </c>
      <c r="I89" s="186">
        <f>'117-120'!G15</f>
        <v>0</v>
      </c>
      <c r="J89" s="186">
        <f>'117-120'!I15</f>
        <v>0</v>
      </c>
      <c r="K89" s="186">
        <f>'117-120'!K15</f>
        <v>0</v>
      </c>
      <c r="L89" s="186">
        <f>'117-120'!M15</f>
        <v>1000</v>
      </c>
      <c r="M89" s="186">
        <f>'117-120'!O15</f>
        <v>0</v>
      </c>
      <c r="N89" s="186">
        <f>'117-120'!Q15</f>
        <v>1000</v>
      </c>
      <c r="O89" s="187">
        <f>'117-120'!S15</f>
        <v>0</v>
      </c>
      <c r="P89" s="67">
        <f>IF('117-120'!X$15=0,0,'117-120'!X$15)</f>
        <v>1000</v>
      </c>
    </row>
    <row r="90" spans="1:16" ht="19.5" customHeight="1">
      <c r="A90" s="74">
        <f t="shared" si="1"/>
        <v>88</v>
      </c>
      <c r="B90" s="98" t="str">
        <f>IF(Startlist!A11="","",Startlist!A11)</f>
        <v>ZŠ Soběslav, Komenského</v>
      </c>
      <c r="C90" s="99" t="str">
        <f>IF(Startlist!B11="","",Startlist!B11)</f>
        <v>Soběslav</v>
      </c>
      <c r="D90" s="113">
        <f>IF(Startlist!E12="","",Startlist!E12)</f>
        <v>10</v>
      </c>
      <c r="E90" s="84" t="str">
        <f>IF(B90="","",Startlist!H12)</f>
        <v>d</v>
      </c>
      <c r="F90" s="35">
        <f>IF(Startlist!F12="","",Startlist!F12)</f>
      </c>
      <c r="G90" s="185">
        <f>'9-12'!C13</f>
        <v>0</v>
      </c>
      <c r="H90" s="186">
        <f>'9-12'!E13</f>
        <v>0</v>
      </c>
      <c r="I90" s="186">
        <f>'9-12'!G13</f>
        <v>0</v>
      </c>
      <c r="J90" s="186">
        <f>'9-12'!I13</f>
        <v>0</v>
      </c>
      <c r="K90" s="186">
        <f>'9-12'!K13</f>
        <v>0</v>
      </c>
      <c r="L90" s="186">
        <f>'9-12'!M13</f>
        <v>1000</v>
      </c>
      <c r="M90" s="186">
        <f>'9-12'!O13</f>
        <v>0</v>
      </c>
      <c r="N90" s="186">
        <f>'9-12'!Q13</f>
        <v>1000</v>
      </c>
      <c r="O90" s="187">
        <f>'9-12'!S13</f>
        <v>0</v>
      </c>
      <c r="P90" s="67">
        <f>IF('9-12'!X$13=0,0,'9-12'!X$13)</f>
        <v>1000</v>
      </c>
    </row>
    <row r="91" spans="1:16" ht="19.5" customHeight="1">
      <c r="A91" s="74">
        <f t="shared" si="1"/>
        <v>89</v>
      </c>
      <c r="B91" s="98">
        <f>IF(Startlist!A107="","",Startlist!A107)</f>
      </c>
      <c r="C91" s="99">
        <f>IF(Startlist!B107="","",Startlist!B107)</f>
      </c>
      <c r="D91" s="113">
        <f>IF(Startlist!E107="","",Startlist!E107)</f>
      </c>
      <c r="E91" s="84">
        <f>IF(B91="","",Startlist!H107)</f>
      </c>
      <c r="F91" s="35">
        <f>IF(Startlist!F107="","",Startlist!F107)</f>
      </c>
      <c r="G91" s="185">
        <f>'149-152'!C12</f>
        <v>0</v>
      </c>
      <c r="H91" s="186">
        <f>'149-152'!E12</f>
        <v>0</v>
      </c>
      <c r="I91" s="186">
        <f>'149-152'!G12</f>
        <v>0</v>
      </c>
      <c r="J91" s="186">
        <f>'149-152'!I12</f>
        <v>0</v>
      </c>
      <c r="K91" s="186">
        <f>'149-152'!K12</f>
        <v>0</v>
      </c>
      <c r="L91" s="186">
        <f>'149-152'!M12</f>
        <v>0</v>
      </c>
      <c r="M91" s="186">
        <f>'149-152'!O12</f>
        <v>0</v>
      </c>
      <c r="N91" s="186">
        <f>'149-152'!Q12</f>
        <v>0</v>
      </c>
      <c r="O91" s="187">
        <f>'149-152'!S12</f>
        <v>0</v>
      </c>
      <c r="P91" s="67">
        <f>IF('149-152'!X$12="",0,'149-152'!X$12)</f>
        <v>0</v>
      </c>
    </row>
    <row r="92" spans="1:16" ht="19.5" customHeight="1">
      <c r="A92" s="74">
        <f t="shared" si="1"/>
        <v>90</v>
      </c>
      <c r="B92" s="98">
        <f>IF(Startlist!A111="","",Startlist!A111)</f>
      </c>
      <c r="C92" s="99">
        <f>IF(Startlist!B111="","",Startlist!B111)</f>
      </c>
      <c r="D92" s="113">
        <f>IF(Startlist!E113="","",Startlist!E113)</f>
      </c>
      <c r="E92" s="84">
        <f>IF(B92="","",Startlist!H113)</f>
      </c>
      <c r="F92" s="35">
        <f>IF(Startlist!F113="","",Startlist!F113)</f>
      </c>
      <c r="G92" s="185">
        <f>'153-156'!C14</f>
        <v>0</v>
      </c>
      <c r="H92" s="186">
        <f>'153-156'!E14</f>
        <v>0</v>
      </c>
      <c r="I92" s="186">
        <f>'153-156'!G14</f>
        <v>0</v>
      </c>
      <c r="J92" s="186">
        <f>'153-156'!I14</f>
        <v>0</v>
      </c>
      <c r="K92" s="186">
        <f>'153-156'!K14</f>
        <v>0</v>
      </c>
      <c r="L92" s="186">
        <f>'153-156'!M14</f>
        <v>0</v>
      </c>
      <c r="M92" s="186">
        <f>'153-156'!O14</f>
        <v>0</v>
      </c>
      <c r="N92" s="186">
        <f>'153-156'!Q14</f>
        <v>0</v>
      </c>
      <c r="O92" s="187">
        <f>'153-156'!S14</f>
        <v>0</v>
      </c>
      <c r="P92" s="67">
        <f>IF('153-156'!X$14="",0,'153-156'!X$14)</f>
        <v>0</v>
      </c>
    </row>
    <row r="93" spans="1:16" ht="19.5" customHeight="1">
      <c r="A93" s="74">
        <f t="shared" si="1"/>
        <v>91</v>
      </c>
      <c r="B93" s="98">
        <f>IF(Startlist!A51="","",Startlist!A51)</f>
      </c>
      <c r="C93" s="99">
        <f>IF(Startlist!B51="","",Startlist!B51)</f>
      </c>
      <c r="D93" s="113">
        <f>IF(Startlist!E53="","",Startlist!E53)</f>
      </c>
      <c r="E93" s="84">
        <f>IF(B93="","",Startlist!H53)</f>
      </c>
      <c r="F93" s="35">
        <f>IF(Startlist!F53="","",Startlist!F53)</f>
      </c>
      <c r="G93" s="185">
        <f>'49-52'!C14</f>
        <v>0</v>
      </c>
      <c r="H93" s="186">
        <f>'49-52'!E14</f>
        <v>0</v>
      </c>
      <c r="I93" s="186">
        <f>'49-52'!G14</f>
        <v>0</v>
      </c>
      <c r="J93" s="186">
        <f>'49-52'!I14</f>
        <v>0</v>
      </c>
      <c r="K93" s="186">
        <f>'49-52'!K14</f>
        <v>0</v>
      </c>
      <c r="L93" s="186">
        <f>'49-52'!M14</f>
        <v>0</v>
      </c>
      <c r="M93" s="186">
        <f>'49-52'!O14</f>
        <v>0</v>
      </c>
      <c r="N93" s="186">
        <f>'49-52'!Q14</f>
        <v>0</v>
      </c>
      <c r="O93" s="187">
        <f>'49-52'!S14</f>
        <v>0</v>
      </c>
      <c r="P93" s="67">
        <f>IF('49-52'!X$14=0,0,'49-52'!X$14)</f>
        <v>0</v>
      </c>
    </row>
    <row r="94" spans="1:16" ht="19.5" customHeight="1">
      <c r="A94" s="74">
        <f t="shared" si="1"/>
        <v>92</v>
      </c>
      <c r="B94" s="98">
        <f>IF(Startlist!A99="","",Startlist!A99)</f>
      </c>
      <c r="C94" s="99">
        <f>IF(Startlist!B99="","",Startlist!B99)</f>
      </c>
      <c r="D94" s="113">
        <f>IF(Startlist!E99="","",Startlist!E99)</f>
      </c>
      <c r="E94" s="84">
        <f>IF(B94="","",Startlist!H99)</f>
      </c>
      <c r="F94" s="35">
        <f>IF(Startlist!F99="","",Startlist!F99)</f>
      </c>
      <c r="G94" s="185">
        <f>'141-144'!C12</f>
        <v>0</v>
      </c>
      <c r="H94" s="186">
        <f>'141-144'!E12</f>
        <v>0</v>
      </c>
      <c r="I94" s="186">
        <f>'141-144'!G12</f>
        <v>0</v>
      </c>
      <c r="J94" s="186">
        <f>'141-144'!I12</f>
        <v>0</v>
      </c>
      <c r="K94" s="186">
        <f>'141-144'!K12</f>
        <v>0</v>
      </c>
      <c r="L94" s="186">
        <f>'141-144'!M12</f>
        <v>0</v>
      </c>
      <c r="M94" s="186">
        <f>'141-144'!O12</f>
        <v>0</v>
      </c>
      <c r="N94" s="186">
        <f>'141-144'!Q12</f>
        <v>0</v>
      </c>
      <c r="O94" s="187">
        <f>'141-144'!S12</f>
        <v>0</v>
      </c>
      <c r="P94" s="67">
        <f>IF('141-144'!X$12=0,0,'141-144'!X$12)</f>
        <v>0</v>
      </c>
    </row>
    <row r="95" spans="1:16" ht="19.5" customHeight="1">
      <c r="A95" s="74">
        <f t="shared" si="1"/>
        <v>93</v>
      </c>
      <c r="B95" s="98">
        <f>IF(Startlist!A55="","",Startlist!A55)</f>
      </c>
      <c r="C95" s="99">
        <f>IF(Startlist!B55="","",Startlist!B55)</f>
      </c>
      <c r="D95" s="113">
        <f>IF(Startlist!E56="","",Startlist!E56)</f>
      </c>
      <c r="E95" s="84">
        <f>IF(B95="","",Startlist!H56)</f>
      </c>
      <c r="F95" s="35">
        <f>IF(Startlist!F56="","",Startlist!F56)</f>
      </c>
      <c r="G95" s="185">
        <f>'53-56'!C13</f>
        <v>0</v>
      </c>
      <c r="H95" s="186">
        <f>'53-56'!E13</f>
        <v>0</v>
      </c>
      <c r="I95" s="186">
        <f>'53-56'!G13</f>
        <v>0</v>
      </c>
      <c r="J95" s="186">
        <f>'53-56'!I13</f>
        <v>0</v>
      </c>
      <c r="K95" s="186">
        <f>'53-56'!K13</f>
        <v>0</v>
      </c>
      <c r="L95" s="186">
        <f>'53-56'!M13</f>
        <v>0</v>
      </c>
      <c r="M95" s="186">
        <f>'53-56'!O13</f>
        <v>0</v>
      </c>
      <c r="N95" s="186">
        <f>'53-56'!Q13</f>
        <v>0</v>
      </c>
      <c r="O95" s="187">
        <f>'53-56'!S13</f>
        <v>0</v>
      </c>
      <c r="P95" s="67">
        <f>IF('53-56'!X$13=0,0,'53-56'!X$13)</f>
        <v>0</v>
      </c>
    </row>
    <row r="96" spans="1:16" ht="19.5" customHeight="1">
      <c r="A96" s="74">
        <f t="shared" si="1"/>
        <v>94</v>
      </c>
      <c r="B96" s="98">
        <f>IF(Startlist!A51="","",Startlist!A51)</f>
      </c>
      <c r="C96" s="99">
        <f>IF(Startlist!B51="","",Startlist!B51)</f>
      </c>
      <c r="D96" s="113">
        <f>IF(Startlist!E54="","",Startlist!E54)</f>
      </c>
      <c r="E96" s="84">
        <f>IF(B96="","",Startlist!H54)</f>
      </c>
      <c r="F96" s="35">
        <f>IF(Startlist!F54="","",Startlist!F54)</f>
      </c>
      <c r="G96" s="185">
        <f>'49-52'!C15</f>
        <v>0</v>
      </c>
      <c r="H96" s="186">
        <f>'49-52'!E15</f>
        <v>0</v>
      </c>
      <c r="I96" s="186">
        <f>'49-52'!G15</f>
        <v>0</v>
      </c>
      <c r="J96" s="186">
        <f>'49-52'!I15</f>
        <v>0</v>
      </c>
      <c r="K96" s="186">
        <f>'49-52'!K15</f>
        <v>0</v>
      </c>
      <c r="L96" s="186">
        <f>'49-52'!M15</f>
        <v>0</v>
      </c>
      <c r="M96" s="186">
        <f>'49-52'!O15</f>
        <v>0</v>
      </c>
      <c r="N96" s="186">
        <f>'49-52'!Q15</f>
        <v>0</v>
      </c>
      <c r="O96" s="187">
        <f>'49-52'!S15</f>
        <v>0</v>
      </c>
      <c r="P96" s="67">
        <f>IF('49-52'!X$15=0,0,'49-52'!X$15)</f>
        <v>0</v>
      </c>
    </row>
    <row r="97" spans="1:16" ht="19.5" customHeight="1">
      <c r="A97" s="74">
        <f t="shared" si="1"/>
        <v>95</v>
      </c>
      <c r="B97" s="98">
        <f>IF(Startlist!A99="","",Startlist!A99)</f>
      </c>
      <c r="C97" s="99">
        <f>IF(Startlist!B99="","",Startlist!B99)</f>
      </c>
      <c r="D97" s="113">
        <f>IF(Startlist!E101="","",Startlist!E101)</f>
      </c>
      <c r="E97" s="84">
        <f>IF(B97="","",Startlist!H101)</f>
      </c>
      <c r="F97" s="35">
        <f>IF(Startlist!F101="","",Startlist!F101)</f>
      </c>
      <c r="G97" s="185">
        <f>'141-144'!C14</f>
        <v>0</v>
      </c>
      <c r="H97" s="186">
        <f>'141-144'!E14</f>
        <v>0</v>
      </c>
      <c r="I97" s="186">
        <f>'141-144'!G14</f>
        <v>0</v>
      </c>
      <c r="J97" s="186">
        <f>'141-144'!I14</f>
        <v>0</v>
      </c>
      <c r="K97" s="186">
        <f>'141-144'!K14</f>
        <v>0</v>
      </c>
      <c r="L97" s="186">
        <f>'141-144'!M14</f>
        <v>0</v>
      </c>
      <c r="M97" s="186">
        <f>'141-144'!O14</f>
        <v>0</v>
      </c>
      <c r="N97" s="186">
        <f>'141-144'!Q14</f>
        <v>0</v>
      </c>
      <c r="O97" s="187">
        <f>'141-144'!S14</f>
        <v>0</v>
      </c>
      <c r="P97" s="67">
        <f>IF('141-144'!X$14=0,0,'141-144'!X$14)</f>
        <v>0</v>
      </c>
    </row>
    <row r="98" spans="1:16" ht="19.5" customHeight="1">
      <c r="A98" s="74">
        <f t="shared" si="1"/>
        <v>96</v>
      </c>
      <c r="B98" s="98">
        <f>IF(Startlist!A107="","",Startlist!A107)</f>
      </c>
      <c r="C98" s="99">
        <f>IF(Startlist!B107="","",Startlist!B107)</f>
      </c>
      <c r="D98" s="113">
        <f>IF(Startlist!E109="","",Startlist!E109)</f>
      </c>
      <c r="E98" s="84">
        <f>IF(B98="","",Startlist!H109)</f>
      </c>
      <c r="F98" s="35">
        <f>IF(Startlist!F109="","",Startlist!F109)</f>
      </c>
      <c r="G98" s="185">
        <f>'149-152'!C14</f>
        <v>0</v>
      </c>
      <c r="H98" s="186">
        <f>'149-152'!E14</f>
        <v>0</v>
      </c>
      <c r="I98" s="186">
        <f>'149-152'!G14</f>
        <v>0</v>
      </c>
      <c r="J98" s="186">
        <f>'149-152'!I14</f>
        <v>0</v>
      </c>
      <c r="K98" s="186">
        <f>'149-152'!K14</f>
        <v>0</v>
      </c>
      <c r="L98" s="186">
        <f>'149-152'!M14</f>
        <v>0</v>
      </c>
      <c r="M98" s="186">
        <f>'149-152'!O14</f>
        <v>0</v>
      </c>
      <c r="N98" s="186">
        <f>'149-152'!Q14</f>
        <v>0</v>
      </c>
      <c r="O98" s="187">
        <f>'149-152'!S14</f>
        <v>0</v>
      </c>
      <c r="P98" s="67">
        <f>IF('149-152'!X$14="",0,'149-152'!X$14)</f>
        <v>0</v>
      </c>
    </row>
    <row r="99" spans="1:16" ht="30" customHeight="1">
      <c r="A99" s="74">
        <f t="shared" si="1"/>
        <v>97</v>
      </c>
      <c r="B99" s="98">
        <f>IF(Startlist!A99="","",Startlist!A99)</f>
      </c>
      <c r="C99" s="99">
        <f>IF(Startlist!B99="","",Startlist!B99)</f>
      </c>
      <c r="D99" s="113">
        <f>IF(Startlist!E100="","",Startlist!E100)</f>
      </c>
      <c r="E99" s="84">
        <f>IF(B99="","",Startlist!H100)</f>
      </c>
      <c r="F99" s="35">
        <f>IF(Startlist!F100="","",Startlist!F100)</f>
      </c>
      <c r="G99" s="185">
        <f>'141-144'!C13</f>
        <v>0</v>
      </c>
      <c r="H99" s="186">
        <f>'141-144'!E13</f>
        <v>0</v>
      </c>
      <c r="I99" s="186">
        <f>'141-144'!G13</f>
        <v>0</v>
      </c>
      <c r="J99" s="186">
        <f>'141-144'!I13</f>
        <v>0</v>
      </c>
      <c r="K99" s="186">
        <f>'141-144'!K13</f>
        <v>0</v>
      </c>
      <c r="L99" s="186">
        <f>'141-144'!M13</f>
        <v>0</v>
      </c>
      <c r="M99" s="186">
        <f>'141-144'!O13</f>
        <v>0</v>
      </c>
      <c r="N99" s="186">
        <f>'141-144'!Q13</f>
        <v>0</v>
      </c>
      <c r="O99" s="187">
        <f>'141-144'!S13</f>
        <v>0</v>
      </c>
      <c r="P99" s="67">
        <f>IF('141-144'!X$13=0,0,'141-144'!X$13)</f>
        <v>0</v>
      </c>
    </row>
    <row r="100" spans="1:16" ht="30" customHeight="1">
      <c r="A100" s="74">
        <f t="shared" si="1"/>
        <v>98</v>
      </c>
      <c r="B100" s="98">
        <f>IF(Startlist!A55="","",Startlist!A55)</f>
      </c>
      <c r="C100" s="99">
        <f>IF(Startlist!B55="","",Startlist!B55)</f>
      </c>
      <c r="D100" s="113">
        <f>IF(Startlist!E58="","",Startlist!E58)</f>
      </c>
      <c r="E100" s="84">
        <f>IF(B100="","",Startlist!H58)</f>
      </c>
      <c r="F100" s="35">
        <f>IF(Startlist!F58="","",Startlist!F58)</f>
      </c>
      <c r="G100" s="185">
        <f>'53-56'!C15</f>
        <v>0</v>
      </c>
      <c r="H100" s="186">
        <f>'53-56'!E15</f>
        <v>0</v>
      </c>
      <c r="I100" s="186">
        <f>'53-56'!G15</f>
        <v>0</v>
      </c>
      <c r="J100" s="186">
        <f>'53-56'!I15</f>
        <v>0</v>
      </c>
      <c r="K100" s="186">
        <f>'53-56'!K15</f>
        <v>0</v>
      </c>
      <c r="L100" s="186">
        <f>'53-56'!M15</f>
        <v>0</v>
      </c>
      <c r="M100" s="186">
        <f>'53-56'!O15</f>
        <v>0</v>
      </c>
      <c r="N100" s="186">
        <f>'53-56'!Q15</f>
        <v>0</v>
      </c>
      <c r="O100" s="187">
        <f>'53-56'!S15</f>
        <v>0</v>
      </c>
      <c r="P100" s="67">
        <f>IF('53-56'!X$15=0,0,'53-56'!X$15)</f>
        <v>0</v>
      </c>
    </row>
    <row r="101" spans="1:16" ht="30" customHeight="1">
      <c r="A101" s="74">
        <f t="shared" si="1"/>
        <v>99</v>
      </c>
      <c r="B101" s="98">
        <f>IF(Startlist!A111="","",Startlist!A111)</f>
      </c>
      <c r="C101" s="99">
        <f>IF(Startlist!B111="","",Startlist!B111)</f>
      </c>
      <c r="D101" s="113">
        <f>IF(Startlist!E114="","",Startlist!E114)</f>
      </c>
      <c r="E101" s="84">
        <f>IF(B101="","",Startlist!H114)</f>
      </c>
      <c r="F101" s="35">
        <f>IF(Startlist!F114="","",Startlist!F114)</f>
      </c>
      <c r="G101" s="185">
        <f>'153-156'!C15</f>
        <v>0</v>
      </c>
      <c r="H101" s="186">
        <f>'153-156'!E15</f>
        <v>0</v>
      </c>
      <c r="I101" s="186">
        <f>'153-156'!G15</f>
        <v>0</v>
      </c>
      <c r="J101" s="186">
        <f>'153-156'!I15</f>
        <v>0</v>
      </c>
      <c r="K101" s="186">
        <f>'153-156'!K15</f>
        <v>0</v>
      </c>
      <c r="L101" s="186">
        <f>'153-156'!M15</f>
        <v>0</v>
      </c>
      <c r="M101" s="186">
        <f>'153-156'!O15</f>
        <v>0</v>
      </c>
      <c r="N101" s="186">
        <f>'153-156'!Q15</f>
        <v>0</v>
      </c>
      <c r="O101" s="187">
        <f>'153-156'!S15</f>
        <v>0</v>
      </c>
      <c r="P101" s="67">
        <f>IF('153-156'!X$15="",0,'153-156'!X$15)</f>
        <v>0</v>
      </c>
    </row>
    <row r="102" spans="1:16" ht="30" customHeight="1">
      <c r="A102" s="74">
        <f t="shared" si="1"/>
        <v>100</v>
      </c>
      <c r="B102" s="98">
        <f>IF(Startlist!A103="","",Startlist!A103)</f>
      </c>
      <c r="C102" s="99">
        <f>IF(Startlist!B103="","",Startlist!B103)</f>
      </c>
      <c r="D102" s="113">
        <f>IF(Startlist!E103="","",Startlist!E103)</f>
      </c>
      <c r="E102" s="84">
        <f>IF(B102="","",Startlist!H103)</f>
      </c>
      <c r="F102" s="35">
        <f>IF(Startlist!F103="","",Startlist!F103)</f>
      </c>
      <c r="G102" s="185">
        <f>'145-148'!C12</f>
        <v>0</v>
      </c>
      <c r="H102" s="186">
        <f>'145-148'!E12</f>
        <v>0</v>
      </c>
      <c r="I102" s="186">
        <f>'145-148'!G12</f>
        <v>0</v>
      </c>
      <c r="J102" s="186">
        <f>'145-148'!I12</f>
        <v>0</v>
      </c>
      <c r="K102" s="186">
        <f>'145-148'!K12</f>
        <v>0</v>
      </c>
      <c r="L102" s="186">
        <f>'145-148'!M12</f>
        <v>0</v>
      </c>
      <c r="M102" s="186">
        <f>'145-148'!O12</f>
        <v>0</v>
      </c>
      <c r="N102" s="186">
        <f>'145-148'!Q12</f>
        <v>0</v>
      </c>
      <c r="O102" s="187">
        <f>'145-148'!S12</f>
        <v>0</v>
      </c>
      <c r="P102" s="67">
        <f>IF('145-148'!X$12=0,0,'145-148'!X$12)</f>
        <v>0</v>
      </c>
    </row>
    <row r="103" spans="1:16" ht="19.5" customHeight="1">
      <c r="A103" s="74">
        <f t="shared" si="1"/>
        <v>101</v>
      </c>
      <c r="B103" s="98">
        <f>IF(Startlist!A103="","",Startlist!A103)</f>
      </c>
      <c r="C103" s="99">
        <f>IF(Startlist!B103="","",Startlist!B103)</f>
      </c>
      <c r="D103" s="113">
        <f>IF(Startlist!E105="","",Startlist!E105)</f>
      </c>
      <c r="E103" s="84">
        <f>IF(B103="","",Startlist!H105)</f>
      </c>
      <c r="F103" s="35">
        <f>IF(Startlist!F104="","",Startlist!F104)</f>
      </c>
      <c r="G103" s="185">
        <f>'145-148'!C13</f>
        <v>0</v>
      </c>
      <c r="H103" s="186">
        <f>'145-148'!E13</f>
        <v>0</v>
      </c>
      <c r="I103" s="186">
        <f>'145-148'!G13</f>
        <v>0</v>
      </c>
      <c r="J103" s="186">
        <f>'145-148'!I13</f>
        <v>0</v>
      </c>
      <c r="K103" s="186">
        <f>'145-148'!K13</f>
        <v>0</v>
      </c>
      <c r="L103" s="186">
        <f>'145-148'!M13</f>
        <v>0</v>
      </c>
      <c r="M103" s="186">
        <f>'145-148'!O13</f>
        <v>0</v>
      </c>
      <c r="N103" s="186">
        <f>'145-148'!Q13</f>
        <v>0</v>
      </c>
      <c r="O103" s="187">
        <f>'145-148'!S13</f>
        <v>0</v>
      </c>
      <c r="P103" s="67">
        <f>IF('145-148'!X$13=0,0,'145-148'!X$13)</f>
        <v>0</v>
      </c>
    </row>
    <row r="104" spans="1:16" ht="19.5" customHeight="1">
      <c r="A104" s="74">
        <f t="shared" si="1"/>
        <v>102</v>
      </c>
      <c r="B104" s="98">
        <f>IF(Startlist!A111="","",Startlist!A111)</f>
      </c>
      <c r="C104" s="99">
        <f>IF(Startlist!B111="","",Startlist!B111)</f>
      </c>
      <c r="D104" s="113">
        <f>IF(Startlist!E111="","",Startlist!E111)</f>
      </c>
      <c r="E104" s="84">
        <f>IF(B104="","",Startlist!H111)</f>
      </c>
      <c r="F104" s="35">
        <f>IF(Startlist!F111="","",Startlist!F111)</f>
      </c>
      <c r="G104" s="185">
        <f>'153-156'!C12</f>
        <v>0</v>
      </c>
      <c r="H104" s="186">
        <f>'153-156'!E12</f>
        <v>0</v>
      </c>
      <c r="I104" s="186">
        <f>'153-156'!G12</f>
        <v>0</v>
      </c>
      <c r="J104" s="186">
        <f>'153-156'!I12</f>
        <v>0</v>
      </c>
      <c r="K104" s="186">
        <f>'153-156'!K12</f>
        <v>0</v>
      </c>
      <c r="L104" s="186">
        <f>'153-156'!M12</f>
        <v>0</v>
      </c>
      <c r="M104" s="186">
        <f>'153-156'!O12</f>
        <v>0</v>
      </c>
      <c r="N104" s="186">
        <f>'153-156'!Q12</f>
        <v>0</v>
      </c>
      <c r="O104" s="187">
        <f>'153-156'!S12</f>
        <v>0</v>
      </c>
      <c r="P104" s="67">
        <f>IF('153-156'!X$12="",0,'153-156'!X$12)</f>
        <v>0</v>
      </c>
    </row>
    <row r="105" spans="1:16" ht="19.5" customHeight="1">
      <c r="A105" s="74">
        <f t="shared" si="1"/>
        <v>103</v>
      </c>
      <c r="B105" s="98">
        <f>IF(Startlist!A107="","",Startlist!A107)</f>
      </c>
      <c r="C105" s="99">
        <f>IF(Startlist!B107="","",Startlist!B107)</f>
      </c>
      <c r="D105" s="113">
        <f>IF(Startlist!E110="","",Startlist!E110)</f>
      </c>
      <c r="E105" s="84">
        <f>IF(B105="","",Startlist!H110)</f>
      </c>
      <c r="F105" s="35">
        <f>IF(Startlist!F110="","",Startlist!F110)</f>
      </c>
      <c r="G105" s="185">
        <f>'149-152'!C15</f>
        <v>0</v>
      </c>
      <c r="H105" s="186">
        <f>'149-152'!E15</f>
        <v>0</v>
      </c>
      <c r="I105" s="186">
        <f>'149-152'!G15</f>
        <v>0</v>
      </c>
      <c r="J105" s="186">
        <f>'149-152'!I15</f>
        <v>0</v>
      </c>
      <c r="K105" s="186">
        <f>'149-152'!K15</f>
        <v>0</v>
      </c>
      <c r="L105" s="186">
        <f>'149-152'!M15</f>
        <v>0</v>
      </c>
      <c r="M105" s="186">
        <f>'149-152'!O15</f>
        <v>0</v>
      </c>
      <c r="N105" s="186">
        <f>'149-152'!Q15</f>
        <v>0</v>
      </c>
      <c r="O105" s="187">
        <f>'149-152'!S15</f>
        <v>0</v>
      </c>
      <c r="P105" s="67">
        <f>IF('149-152'!X$15="",0,'149-152'!X$15)</f>
        <v>0</v>
      </c>
    </row>
    <row r="106" spans="1:16" ht="19.5" customHeight="1">
      <c r="A106" s="74">
        <f t="shared" si="1"/>
        <v>104</v>
      </c>
      <c r="B106" s="98">
        <f>IF(Startlist!A99="","",Startlist!A99)</f>
      </c>
      <c r="C106" s="99">
        <f>IF(Startlist!B99="","",Startlist!B99)</f>
      </c>
      <c r="D106" s="113">
        <f>IF(Startlist!E102="","",Startlist!E102)</f>
      </c>
      <c r="E106" s="84">
        <f>IF(B106="","",Startlist!H102)</f>
      </c>
      <c r="F106" s="35">
        <f>IF(Startlist!F102="","",Startlist!F102)</f>
      </c>
      <c r="G106" s="185">
        <f>'141-144'!C15</f>
        <v>0</v>
      </c>
      <c r="H106" s="186">
        <f>'141-144'!E15</f>
        <v>0</v>
      </c>
      <c r="I106" s="186">
        <f>'141-144'!G15</f>
        <v>0</v>
      </c>
      <c r="J106" s="186">
        <f>'141-144'!I15</f>
        <v>0</v>
      </c>
      <c r="K106" s="186">
        <f>'141-144'!K15</f>
        <v>0</v>
      </c>
      <c r="L106" s="186">
        <f>'141-144'!M15</f>
        <v>0</v>
      </c>
      <c r="M106" s="186">
        <f>'141-144'!O15</f>
        <v>0</v>
      </c>
      <c r="N106" s="186">
        <f>'141-144'!Q15</f>
        <v>0</v>
      </c>
      <c r="O106" s="187">
        <f>'141-144'!S15</f>
        <v>0</v>
      </c>
      <c r="P106" s="67">
        <f>IF('141-144'!X$15=0,0,'141-144'!X$15)</f>
        <v>0</v>
      </c>
    </row>
    <row r="107" spans="1:16" ht="19.5" customHeight="1">
      <c r="A107" s="34">
        <f aca="true" t="shared" si="2" ref="A107:A114">A106+1</f>
        <v>105</v>
      </c>
      <c r="B107" s="98">
        <f>IF(Startlist!A107="","",Startlist!A107)</f>
      </c>
      <c r="C107" s="99">
        <f>IF(Startlist!B107="","",Startlist!B107)</f>
      </c>
      <c r="D107" s="113">
        <f>IF(Startlist!E108="","",Startlist!E108)</f>
      </c>
      <c r="E107" s="84">
        <f>IF(B107="","",Startlist!H108)</f>
      </c>
      <c r="F107" s="35">
        <f>IF(Startlist!F108="","",Startlist!F108)</f>
      </c>
      <c r="G107" s="185">
        <f>'149-152'!C13</f>
        <v>0</v>
      </c>
      <c r="H107" s="186">
        <f>'149-152'!E13</f>
        <v>0</v>
      </c>
      <c r="I107" s="186">
        <f>'149-152'!G13</f>
        <v>0</v>
      </c>
      <c r="J107" s="186">
        <f>'149-152'!I13</f>
        <v>0</v>
      </c>
      <c r="K107" s="186">
        <f>'149-152'!K13</f>
        <v>0</v>
      </c>
      <c r="L107" s="186">
        <f>'149-152'!M13</f>
        <v>0</v>
      </c>
      <c r="M107" s="186">
        <f>'149-152'!O13</f>
        <v>0</v>
      </c>
      <c r="N107" s="186">
        <f>'149-152'!Q13</f>
        <v>0</v>
      </c>
      <c r="O107" s="187">
        <f>'149-152'!S13</f>
        <v>0</v>
      </c>
      <c r="P107" s="67">
        <f>IF('149-152'!X$13="",0,'149-152'!X$13)</f>
        <v>0</v>
      </c>
    </row>
    <row r="108" spans="1:16" ht="19.5" customHeight="1">
      <c r="A108" s="34">
        <f t="shared" si="2"/>
        <v>106</v>
      </c>
      <c r="B108" s="98">
        <f>IF(Startlist!A103="","",Startlist!A103)</f>
      </c>
      <c r="C108" s="99">
        <f>IF(Startlist!B103="","",Startlist!B103)</f>
      </c>
      <c r="D108" s="113">
        <f>IF(Startlist!E106="","",Startlist!E106)</f>
      </c>
      <c r="E108" s="84">
        <f>IF(B108="","",Startlist!H106)</f>
      </c>
      <c r="F108" s="35">
        <f>IF(Startlist!F106="","",Startlist!F106)</f>
      </c>
      <c r="G108" s="185">
        <f>'145-148'!C15</f>
        <v>0</v>
      </c>
      <c r="H108" s="186">
        <f>'145-148'!E15</f>
        <v>0</v>
      </c>
      <c r="I108" s="186">
        <f>'145-148'!G15</f>
        <v>0</v>
      </c>
      <c r="J108" s="186">
        <f>'145-148'!I15</f>
        <v>0</v>
      </c>
      <c r="K108" s="186">
        <f>'145-148'!K15</f>
        <v>0</v>
      </c>
      <c r="L108" s="186">
        <f>'145-148'!M15</f>
        <v>0</v>
      </c>
      <c r="M108" s="186">
        <f>'145-148'!O15</f>
        <v>0</v>
      </c>
      <c r="N108" s="186">
        <f>'145-148'!Q15</f>
        <v>0</v>
      </c>
      <c r="O108" s="187">
        <f>'145-148'!S15</f>
        <v>0</v>
      </c>
      <c r="P108" s="67">
        <f>IF('145-148'!X$15=0,0,'145-148'!X$15)</f>
        <v>0</v>
      </c>
    </row>
    <row r="109" spans="1:16" ht="19.5" customHeight="1">
      <c r="A109" s="34">
        <f t="shared" si="2"/>
        <v>107</v>
      </c>
      <c r="B109" s="98">
        <f>IF(Startlist!A111="","",Startlist!A111)</f>
      </c>
      <c r="C109" s="99">
        <f>IF(Startlist!B111="","",Startlist!B111)</f>
      </c>
      <c r="D109" s="113">
        <f>IF(Startlist!E112="","",Startlist!E112)</f>
      </c>
      <c r="E109" s="84">
        <f>IF(B109="","",Startlist!H112)</f>
      </c>
      <c r="F109" s="35">
        <f>IF(Startlist!F112="","",Startlist!F112)</f>
      </c>
      <c r="G109" s="185">
        <f>'153-156'!C13</f>
        <v>0</v>
      </c>
      <c r="H109" s="186">
        <f>'153-156'!E13</f>
        <v>0</v>
      </c>
      <c r="I109" s="186">
        <f>'153-156'!G13</f>
        <v>0</v>
      </c>
      <c r="J109" s="186">
        <f>'153-156'!I13</f>
        <v>0</v>
      </c>
      <c r="K109" s="186">
        <f>'153-156'!K13</f>
        <v>0</v>
      </c>
      <c r="L109" s="186">
        <f>'153-156'!M13</f>
        <v>0</v>
      </c>
      <c r="M109" s="186">
        <f>'153-156'!O13</f>
        <v>0</v>
      </c>
      <c r="N109" s="186">
        <f>'153-156'!Q13</f>
        <v>0</v>
      </c>
      <c r="O109" s="187">
        <f>'153-156'!S13</f>
        <v>0</v>
      </c>
      <c r="P109" s="67">
        <f>IF('153-156'!X$13="",0,'153-156'!X$13)</f>
        <v>0</v>
      </c>
    </row>
    <row r="110" spans="1:16" ht="19.5" customHeight="1">
      <c r="A110" s="34">
        <f t="shared" si="2"/>
        <v>108</v>
      </c>
      <c r="B110" s="98">
        <f>IF(Startlist!A103="","",Startlist!A103)</f>
      </c>
      <c r="C110" s="99">
        <f>IF(Startlist!B103="","",Startlist!B103)</f>
      </c>
      <c r="D110" s="113">
        <f>IF(Startlist!E104="","",Startlist!E104)</f>
      </c>
      <c r="E110" s="84">
        <f>IF(B110="","",Startlist!H104)</f>
      </c>
      <c r="F110" s="35">
        <f>IF(Startlist!F105="","",Startlist!F105)</f>
      </c>
      <c r="G110" s="185">
        <f>'145-148'!C14</f>
        <v>0</v>
      </c>
      <c r="H110" s="186">
        <f>'145-148'!E14</f>
        <v>0</v>
      </c>
      <c r="I110" s="186">
        <f>'145-148'!G14</f>
        <v>0</v>
      </c>
      <c r="J110" s="186">
        <f>'145-148'!I14</f>
        <v>0</v>
      </c>
      <c r="K110" s="186">
        <f>'145-148'!K14</f>
        <v>0</v>
      </c>
      <c r="L110" s="186">
        <f>'145-148'!M14</f>
        <v>0</v>
      </c>
      <c r="M110" s="186">
        <f>'145-148'!O14</f>
        <v>0</v>
      </c>
      <c r="N110" s="186">
        <f>'145-148'!Q14</f>
        <v>0</v>
      </c>
      <c r="O110" s="187">
        <f>'145-148'!S14</f>
        <v>0</v>
      </c>
      <c r="P110" s="67">
        <f>IF('145-148'!X$14=0,0,'145-148'!X$14)</f>
        <v>0</v>
      </c>
    </row>
    <row r="111" spans="1:16" ht="19.5" customHeight="1">
      <c r="A111" s="34">
        <f t="shared" si="2"/>
        <v>109</v>
      </c>
      <c r="B111" s="98">
        <f>IF(Startlist!A51="","",Startlist!A51)</f>
      </c>
      <c r="C111" s="99">
        <f>IF(Startlist!B51="","",Startlist!B51)</f>
      </c>
      <c r="D111" s="113">
        <f>IF(Startlist!E52="","",Startlist!E52)</f>
      </c>
      <c r="E111" s="84">
        <f>IF(B111="","",Startlist!H52)</f>
      </c>
      <c r="F111" s="35">
        <f>IF(Startlist!F52="","",Startlist!F52)</f>
      </c>
      <c r="G111" s="185">
        <f>'49-52'!C13</f>
        <v>0</v>
      </c>
      <c r="H111" s="186">
        <f>'49-52'!E13</f>
        <v>0</v>
      </c>
      <c r="I111" s="186">
        <f>'49-52'!G13</f>
        <v>0</v>
      </c>
      <c r="J111" s="186">
        <f>'49-52'!I13</f>
        <v>0</v>
      </c>
      <c r="K111" s="186">
        <f>'49-52'!K13</f>
        <v>0</v>
      </c>
      <c r="L111" s="186">
        <f>'49-52'!M13</f>
        <v>0</v>
      </c>
      <c r="M111" s="186">
        <f>'49-52'!O13</f>
        <v>0</v>
      </c>
      <c r="N111" s="186">
        <f>'49-52'!Q13</f>
        <v>0</v>
      </c>
      <c r="O111" s="187">
        <f>'49-52'!S13</f>
        <v>0</v>
      </c>
      <c r="P111" s="67">
        <f>IF('49-52'!X$13=0,0,'49-52'!X$13)</f>
        <v>0</v>
      </c>
    </row>
    <row r="112" spans="1:16" ht="19.5" customHeight="1">
      <c r="A112" s="34">
        <f t="shared" si="2"/>
        <v>110</v>
      </c>
      <c r="B112" s="98">
        <f>IF(Startlist!A55="","",Startlist!A55)</f>
      </c>
      <c r="C112" s="99">
        <f>IF(Startlist!B55="","",Startlist!B55)</f>
      </c>
      <c r="D112" s="113">
        <f>IF(Startlist!E57="","",Startlist!E57)</f>
      </c>
      <c r="E112" s="84">
        <f>IF(B112="","",Startlist!H57)</f>
      </c>
      <c r="F112" s="35">
        <f>IF(Startlist!F57="","",Startlist!F57)</f>
      </c>
      <c r="G112" s="185">
        <f>'53-56'!C14</f>
        <v>0</v>
      </c>
      <c r="H112" s="186">
        <f>'53-56'!E14</f>
        <v>0</v>
      </c>
      <c r="I112" s="186">
        <f>'53-56'!G14</f>
        <v>0</v>
      </c>
      <c r="J112" s="186">
        <f>'53-56'!I14</f>
        <v>0</v>
      </c>
      <c r="K112" s="186">
        <f>'53-56'!K14</f>
        <v>0</v>
      </c>
      <c r="L112" s="186">
        <f>'53-56'!M14</f>
        <v>0</v>
      </c>
      <c r="M112" s="186">
        <f>'53-56'!O14</f>
        <v>0</v>
      </c>
      <c r="N112" s="186">
        <f>'53-56'!Q14</f>
        <v>0</v>
      </c>
      <c r="O112" s="187">
        <f>'53-56'!S14</f>
        <v>0</v>
      </c>
      <c r="P112" s="67">
        <f>IF('53-56'!X$14=0,0,'53-56'!X$14)</f>
        <v>0</v>
      </c>
    </row>
    <row r="113" spans="1:16" ht="19.5" customHeight="1">
      <c r="A113" s="34">
        <f t="shared" si="2"/>
        <v>111</v>
      </c>
      <c r="B113" s="98">
        <f>IF(Startlist!A51="","",Startlist!A51)</f>
      </c>
      <c r="C113" s="99">
        <f>IF(Startlist!B51="","",Startlist!B51)</f>
      </c>
      <c r="D113" s="113">
        <f>IF(Startlist!E51="","",Startlist!E51)</f>
      </c>
      <c r="E113" s="84">
        <f>IF(B113="","",Startlist!H51)</f>
      </c>
      <c r="F113" s="35">
        <f>IF(Startlist!F51="","",Startlist!F51)</f>
      </c>
      <c r="G113" s="185">
        <f>'49-52'!C12</f>
        <v>0</v>
      </c>
      <c r="H113" s="186">
        <f>'49-52'!E12</f>
        <v>0</v>
      </c>
      <c r="I113" s="186">
        <f>'49-52'!G12</f>
        <v>0</v>
      </c>
      <c r="J113" s="186">
        <f>'49-52'!I12</f>
        <v>0</v>
      </c>
      <c r="K113" s="186">
        <f>'49-52'!K12</f>
        <v>0</v>
      </c>
      <c r="L113" s="186">
        <f>'49-52'!M12</f>
        <v>0</v>
      </c>
      <c r="M113" s="186">
        <f>'49-52'!O12</f>
        <v>0</v>
      </c>
      <c r="N113" s="186">
        <f>'49-52'!Q12</f>
        <v>0</v>
      </c>
      <c r="O113" s="187">
        <f>'49-52'!S12</f>
        <v>0</v>
      </c>
      <c r="P113" s="67">
        <f>IF('49-52'!X$12=0,0,'49-52'!X$12)</f>
        <v>0</v>
      </c>
    </row>
    <row r="114" spans="1:16" ht="19.5" customHeight="1" thickBot="1">
      <c r="A114" s="34">
        <f t="shared" si="2"/>
        <v>112</v>
      </c>
      <c r="B114" s="100">
        <f>IF(Startlist!A55="","",Startlist!A55)</f>
      </c>
      <c r="C114" s="101">
        <f>IF(Startlist!B55="","",Startlist!B55)</f>
      </c>
      <c r="D114" s="101">
        <f>IF(Startlist!E55="","",Startlist!E55)</f>
      </c>
      <c r="E114" s="171">
        <f>IF(B114="","",Startlist!H55)</f>
      </c>
      <c r="F114" s="37">
        <f>IF(Startlist!F55="","",Startlist!F55)</f>
      </c>
      <c r="G114" s="188">
        <f>'53-56'!C12</f>
        <v>0</v>
      </c>
      <c r="H114" s="189">
        <f>'53-56'!E12</f>
        <v>0</v>
      </c>
      <c r="I114" s="189">
        <f>'53-56'!G12</f>
        <v>0</v>
      </c>
      <c r="J114" s="189">
        <f>'53-56'!I12</f>
        <v>0</v>
      </c>
      <c r="K114" s="189">
        <f>'53-56'!K12</f>
        <v>0</v>
      </c>
      <c r="L114" s="189">
        <f>'53-56'!M12</f>
        <v>0</v>
      </c>
      <c r="M114" s="189">
        <f>'53-56'!O12</f>
        <v>0</v>
      </c>
      <c r="N114" s="189">
        <f>'53-56'!Q12</f>
        <v>0</v>
      </c>
      <c r="O114" s="190">
        <f>'53-56'!S12</f>
        <v>0</v>
      </c>
      <c r="P114" s="68">
        <f>IF('53-56'!X$12=0,0,'53-56'!X$12)</f>
        <v>0</v>
      </c>
    </row>
    <row r="115" spans="1:16" ht="19.5" customHeight="1" thickTop="1">
      <c r="A115" s="51"/>
      <c r="B115" s="60"/>
      <c r="C115" s="61"/>
      <c r="D115" s="60"/>
      <c r="E115" s="60"/>
      <c r="F115" s="62"/>
      <c r="G115" s="60"/>
      <c r="H115" s="60"/>
      <c r="I115" s="60"/>
      <c r="J115" s="60"/>
      <c r="K115" s="60"/>
      <c r="L115" s="60"/>
      <c r="M115" s="60"/>
      <c r="N115" s="60"/>
      <c r="O115" s="60"/>
      <c r="P115" s="70"/>
    </row>
    <row r="116" spans="1:16" ht="19.5" customHeight="1">
      <c r="A116" s="59"/>
      <c r="B116" s="60"/>
      <c r="C116" s="61"/>
      <c r="D116" s="60"/>
      <c r="E116" s="60"/>
      <c r="F116" s="62"/>
      <c r="G116" s="60"/>
      <c r="H116" s="60"/>
      <c r="I116" s="60"/>
      <c r="J116" s="60"/>
      <c r="K116" s="60"/>
      <c r="L116" s="60"/>
      <c r="M116" s="60"/>
      <c r="N116" s="60"/>
      <c r="O116" s="60"/>
      <c r="P116" s="70"/>
    </row>
    <row r="117" spans="1:16" ht="19.5" customHeight="1">
      <c r="A117" s="59"/>
      <c r="B117" s="60"/>
      <c r="C117" s="209"/>
      <c r="D117" s="209"/>
      <c r="E117" s="209"/>
      <c r="F117" s="209"/>
      <c r="G117" s="60"/>
      <c r="H117" s="60"/>
      <c r="I117" s="60"/>
      <c r="J117" s="60"/>
      <c r="K117" s="60"/>
      <c r="L117" s="60"/>
      <c r="M117" s="60"/>
      <c r="N117" s="60"/>
      <c r="O117" s="60"/>
      <c r="P117" s="70"/>
    </row>
    <row r="118" spans="1:16" ht="19.5" customHeight="1">
      <c r="A118" s="59"/>
      <c r="B118" s="210"/>
      <c r="C118" s="210"/>
      <c r="D118" s="210"/>
      <c r="E118" s="210"/>
      <c r="F118" s="210"/>
      <c r="G118" s="60"/>
      <c r="H118" s="60"/>
      <c r="I118" s="60"/>
      <c r="J118" s="60"/>
      <c r="K118" s="60"/>
      <c r="L118" s="60"/>
      <c r="M118" s="60"/>
      <c r="N118" s="60"/>
      <c r="O118" s="60"/>
      <c r="P118" s="70"/>
    </row>
    <row r="119" spans="1:16" ht="19.5" customHeight="1">
      <c r="A119" s="59"/>
      <c r="B119" s="206"/>
      <c r="C119" s="206"/>
      <c r="D119" s="60"/>
      <c r="E119" s="60"/>
      <c r="F119" s="62"/>
      <c r="G119" s="60"/>
      <c r="H119" s="60"/>
      <c r="I119" s="60"/>
      <c r="J119" s="60"/>
      <c r="K119" s="60"/>
      <c r="L119" s="60"/>
      <c r="M119" s="60"/>
      <c r="N119" s="60"/>
      <c r="O119" s="60"/>
      <c r="P119" s="70"/>
    </row>
    <row r="120" spans="1:16" ht="19.5" customHeight="1">
      <c r="A120" s="59"/>
      <c r="B120" s="60"/>
      <c r="C120" s="61"/>
      <c r="D120" s="60"/>
      <c r="E120" s="60"/>
      <c r="F120" s="62"/>
      <c r="G120" s="60"/>
      <c r="H120" s="60"/>
      <c r="I120" s="60"/>
      <c r="J120" s="60"/>
      <c r="K120" s="60"/>
      <c r="L120" s="60"/>
      <c r="M120" s="60"/>
      <c r="N120" s="60"/>
      <c r="O120" s="60"/>
      <c r="P120" s="70"/>
    </row>
    <row r="121" spans="1:16" ht="19.5" customHeight="1">
      <c r="A121" s="59"/>
      <c r="B121" s="60"/>
      <c r="C121" s="61"/>
      <c r="D121" s="60"/>
      <c r="E121" s="60"/>
      <c r="F121" s="62"/>
      <c r="G121" s="60"/>
      <c r="H121" s="60"/>
      <c r="I121" s="60"/>
      <c r="J121" s="60"/>
      <c r="K121" s="60"/>
      <c r="L121" s="60"/>
      <c r="M121" s="60"/>
      <c r="N121" s="60"/>
      <c r="O121" s="60"/>
      <c r="P121" s="70"/>
    </row>
    <row r="122" spans="1:16" ht="19.5" customHeight="1">
      <c r="A122" s="59"/>
      <c r="B122" s="60"/>
      <c r="C122" s="61"/>
      <c r="D122" s="60"/>
      <c r="E122" s="60"/>
      <c r="F122" s="62"/>
      <c r="G122" s="60"/>
      <c r="H122" s="60"/>
      <c r="I122" s="60"/>
      <c r="J122" s="60"/>
      <c r="K122" s="60"/>
      <c r="L122" s="60"/>
      <c r="M122" s="60"/>
      <c r="N122" s="60"/>
      <c r="O122" s="60"/>
      <c r="P122" s="70"/>
    </row>
    <row r="123" spans="1:16" ht="19.5" customHeight="1">
      <c r="A123" s="59"/>
      <c r="B123" s="60"/>
      <c r="C123" s="61"/>
      <c r="D123" s="60"/>
      <c r="E123" s="60"/>
      <c r="F123" s="62"/>
      <c r="G123" s="60"/>
      <c r="H123" s="60"/>
      <c r="I123" s="60"/>
      <c r="J123" s="60"/>
      <c r="K123" s="60"/>
      <c r="L123" s="60"/>
      <c r="M123" s="60"/>
      <c r="N123" s="60"/>
      <c r="O123" s="60"/>
      <c r="P123" s="70"/>
    </row>
    <row r="124" spans="1:16" ht="19.5" customHeight="1">
      <c r="A124" s="59"/>
      <c r="B124" s="60"/>
      <c r="C124" s="61"/>
      <c r="D124" s="60"/>
      <c r="E124" s="60"/>
      <c r="F124" s="62"/>
      <c r="G124" s="60"/>
      <c r="H124" s="60"/>
      <c r="I124" s="60"/>
      <c r="J124" s="60"/>
      <c r="K124" s="60"/>
      <c r="L124" s="60"/>
      <c r="M124" s="60"/>
      <c r="N124" s="60"/>
      <c r="O124" s="60"/>
      <c r="P124" s="70"/>
    </row>
    <row r="125" spans="1:16" ht="19.5" customHeight="1">
      <c r="A125" s="55"/>
      <c r="B125" s="56"/>
      <c r="C125" s="57"/>
      <c r="D125" s="56"/>
      <c r="E125" s="56"/>
      <c r="F125" s="58"/>
      <c r="G125" s="56"/>
      <c r="H125" s="56"/>
      <c r="I125" s="56"/>
      <c r="J125" s="56"/>
      <c r="K125" s="56"/>
      <c r="L125" s="56"/>
      <c r="M125" s="56"/>
      <c r="N125" s="56"/>
      <c r="O125" s="56"/>
      <c r="P125" s="71"/>
    </row>
    <row r="126" spans="1:16" ht="19.5" customHeight="1">
      <c r="A126" s="38"/>
      <c r="B126" s="16"/>
      <c r="C126" s="16"/>
      <c r="D126" s="16"/>
      <c r="E126" s="16"/>
      <c r="F126" s="16"/>
      <c r="G126" s="17"/>
      <c r="H126" s="17" t="s">
        <v>0</v>
      </c>
      <c r="I126" s="17"/>
      <c r="J126" s="17"/>
      <c r="K126" s="17"/>
      <c r="L126" s="17"/>
      <c r="M126" s="17"/>
      <c r="N126" s="17"/>
      <c r="O126" s="17"/>
      <c r="P126" s="72"/>
    </row>
    <row r="127" spans="1:16" ht="19.5" customHeight="1">
      <c r="A127" s="38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72"/>
    </row>
    <row r="128" spans="1:16" ht="19.5" customHeight="1">
      <c r="A128" s="38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72"/>
    </row>
    <row r="129" spans="1:16" ht="19.5" customHeight="1">
      <c r="A129" s="38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72"/>
    </row>
    <row r="130" spans="1:16" ht="19.5" customHeight="1">
      <c r="A130" s="38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2"/>
    </row>
    <row r="131" spans="1:16" ht="19.5" customHeight="1">
      <c r="A131" s="38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72"/>
    </row>
    <row r="132" spans="1:16" ht="19.5" customHeight="1">
      <c r="A132" s="38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72"/>
    </row>
    <row r="133" spans="1:16" ht="19.5" customHeight="1">
      <c r="A133" s="3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72"/>
    </row>
    <row r="134" spans="1:16" ht="19.5" customHeight="1">
      <c r="A134" s="3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72"/>
    </row>
    <row r="135" spans="1:16" ht="19.5" customHeight="1">
      <c r="A135" s="3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72"/>
    </row>
    <row r="136" spans="1:16" ht="19.5" customHeight="1">
      <c r="A136" s="38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72"/>
    </row>
    <row r="137" spans="1:16" ht="19.5" customHeight="1">
      <c r="A137" s="38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72"/>
    </row>
    <row r="138" spans="1:16" ht="19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72"/>
    </row>
    <row r="139" spans="1:16" ht="19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72"/>
    </row>
    <row r="140" spans="1:16" ht="19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72"/>
    </row>
    <row r="141" spans="1:16" ht="19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72"/>
    </row>
    <row r="142" spans="1:16" ht="19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72"/>
    </row>
    <row r="143" spans="1:16" ht="19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72"/>
    </row>
    <row r="144" spans="1:16" ht="19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72"/>
    </row>
    <row r="145" spans="1:16" ht="19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72"/>
    </row>
    <row r="146" spans="1:16" ht="19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72"/>
    </row>
    <row r="147" spans="1:16" ht="19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72"/>
    </row>
    <row r="148" spans="1:16" ht="19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72"/>
    </row>
    <row r="149" spans="1:16" ht="19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72"/>
    </row>
    <row r="150" spans="1:16" ht="19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72"/>
    </row>
    <row r="151" spans="1:16" ht="19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72"/>
    </row>
    <row r="152" spans="1:16" ht="19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72"/>
    </row>
    <row r="153" spans="1:16" ht="19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72"/>
    </row>
    <row r="154" spans="1:16" ht="19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72"/>
    </row>
    <row r="155" spans="1:16" ht="19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72"/>
    </row>
    <row r="156" spans="1:16" ht="19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72"/>
    </row>
    <row r="157" spans="1:16" ht="19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9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9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9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9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9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9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9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9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9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9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9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9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9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9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9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9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9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9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9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9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9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9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9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9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9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19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19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9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9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9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9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9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9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9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9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9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9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9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9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9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9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9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9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9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19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ht="19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9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9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9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9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9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ht="19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9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9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19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9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9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9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9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9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9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9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9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9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9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9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9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9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9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9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9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9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9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9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ht="19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ht="19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ht="19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19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19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9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9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19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19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9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9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9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9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9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9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19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19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ht="19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ht="19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9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9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9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9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9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9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9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9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9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9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9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ht="19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9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9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ht="19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19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ht="19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ht="19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9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9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9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9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ht="19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9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9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ht="19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9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ht="19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9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9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9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9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9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9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9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ht="19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ht="19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9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ht="19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ht="19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ht="19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9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9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ht="19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ht="19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9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9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9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9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9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9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9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9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9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9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9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9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9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9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9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9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9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9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ht="19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ht="19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ht="19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ht="19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ht="19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ht="19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1:16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1:16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1:16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1:16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6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1:16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1:16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1:16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6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1:16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1:16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1:16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1:16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1:16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1:16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1:16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1:16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1:16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1:16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1:16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1:16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1:16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1:16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1:16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1:16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1:16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1:16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1:16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1:16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1:16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1:16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1:16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1:16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1:16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1:16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1:16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1:16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1:16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1:16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16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1:16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1:16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1:16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1:16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1:16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1:16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1:16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1:16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1:16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1:16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1:16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1:16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1:16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1:16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1:16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1:16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1:16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1:16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1:16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1:16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1:16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1:16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1:16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1:16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1:16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1:16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1:16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1:16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1:16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1:16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1:16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1:16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1:16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1:16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1:16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1:16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1:16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1:16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1:16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1:16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1:16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1:16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</sheetData>
  <sheetProtection sort="0" autoFilter="0"/>
  <mergeCells count="5">
    <mergeCell ref="B119:C119"/>
    <mergeCell ref="A1:A2"/>
    <mergeCell ref="C117:F117"/>
    <mergeCell ref="B118:F118"/>
    <mergeCell ref="B1:O1"/>
  </mergeCells>
  <printOptions/>
  <pageMargins left="0" right="0" top="0.629921259842519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9">
    <tabColor indexed="17"/>
  </sheetPr>
  <dimension ref="A1:Y17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.75390625" style="0" customWidth="1"/>
    <col min="2" max="2" width="21.00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Startlist!A59</f>
        <v>ZŠ Soběslav, Tř. E. Beneše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Startlist!B59</f>
        <v>Soběslav</v>
      </c>
      <c r="B5" s="270"/>
      <c r="C5" s="271"/>
      <c r="D5" s="18"/>
      <c r="E5" s="18"/>
      <c r="F5" s="269" t="str">
        <f>Startlist!C59</f>
        <v>Lenka Kubešová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Startlist!E59</f>
        <v>51</v>
      </c>
      <c r="B12" s="22" t="str">
        <f>Startlist!F59</f>
        <v>Šťastná Amálie</v>
      </c>
      <c r="C12" s="27">
        <v>20</v>
      </c>
      <c r="D12" s="9"/>
      <c r="E12" s="27">
        <v>5</v>
      </c>
      <c r="F12" s="9"/>
      <c r="G12" s="27">
        <v>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0</v>
      </c>
      <c r="L12" s="75"/>
      <c r="M12" s="27">
        <v>17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17</v>
      </c>
      <c r="R12" s="75"/>
      <c r="S12" s="27">
        <v>5</v>
      </c>
      <c r="T12" s="9">
        <f>IF(S12&gt;20,"error",IF(S12&lt;0,"error",IF(S12="","Points","")))</f>
      </c>
      <c r="U12" s="30">
        <f>IF(D12="error","error",W12)</f>
        <v>47</v>
      </c>
      <c r="V12" s="291">
        <f>IF(U12="error","error",IF(U13="error","error",IF(U14="error","error",IF(U15="error","error",U12+U13+U14+U15))))</f>
        <v>180</v>
      </c>
      <c r="W12" s="4">
        <f>IF(F12="error","error",IF(H12="error","error",IF(J12="error","error",IF(L12="error","error",IF(N12="error","error",IF(P12="error","error",IF(R12="error","error",IF(T12="error","error",X12))))))))</f>
        <v>47</v>
      </c>
      <c r="X12">
        <f>C12+E12+K12+Q12+S12</f>
        <v>47</v>
      </c>
    </row>
    <row r="13" spans="1:24" ht="19.5" customHeight="1">
      <c r="A13" s="23">
        <f>Startlist!E60</f>
        <v>52</v>
      </c>
      <c r="B13" s="24" t="str">
        <f>Startlist!F60</f>
        <v>Srncová Zuzana</v>
      </c>
      <c r="C13" s="28">
        <v>25</v>
      </c>
      <c r="D13" s="10"/>
      <c r="E13" s="28">
        <v>5</v>
      </c>
      <c r="F13" s="10"/>
      <c r="G13" s="28">
        <v>5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5</v>
      </c>
      <c r="L13" s="76"/>
      <c r="M13" s="28">
        <v>18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18</v>
      </c>
      <c r="R13" s="76"/>
      <c r="S13" s="28">
        <v>0</v>
      </c>
      <c r="T13" s="10">
        <f>IF(S13&gt;20,"error",IF(S13&lt;0,"error",IF(S13="","Points","")))</f>
      </c>
      <c r="U13" s="12">
        <f>IF(D13="error","error",W13)</f>
        <v>53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53</v>
      </c>
      <c r="X13">
        <f>C13+E13+K13+Q13+S13</f>
        <v>53</v>
      </c>
    </row>
    <row r="14" spans="1:24" ht="19.5" customHeight="1">
      <c r="A14" s="23">
        <f>Startlist!E61</f>
        <v>53</v>
      </c>
      <c r="B14" s="24" t="str">
        <f>Startlist!F61</f>
        <v>Brt Jiří</v>
      </c>
      <c r="C14" s="28">
        <v>25</v>
      </c>
      <c r="D14" s="10"/>
      <c r="E14" s="28">
        <v>5</v>
      </c>
      <c r="F14" s="10"/>
      <c r="G14" s="28">
        <v>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5</v>
      </c>
      <c r="L14" s="76"/>
      <c r="M14" s="28">
        <v>6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6</v>
      </c>
      <c r="R14" s="76"/>
      <c r="S14" s="28">
        <v>0</v>
      </c>
      <c r="T14" s="10">
        <f>IF(S14&gt;20,"error",IF(S14&lt;0,"error",IF(S14="","Points","")))</f>
      </c>
      <c r="U14" s="12">
        <f>IF(D14="error","error",W14)</f>
        <v>41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41</v>
      </c>
      <c r="X14">
        <f>C14+E14+K14+Q14+S14</f>
        <v>41</v>
      </c>
    </row>
    <row r="15" spans="1:24" ht="19.5" customHeight="1" thickBot="1">
      <c r="A15" s="25">
        <f>Startlist!E62</f>
        <v>54</v>
      </c>
      <c r="B15" s="26" t="str">
        <f>Startlist!F62</f>
        <v>Soukup Jan</v>
      </c>
      <c r="C15" s="29">
        <v>5</v>
      </c>
      <c r="D15" s="11"/>
      <c r="E15" s="29">
        <v>10</v>
      </c>
      <c r="F15" s="11"/>
      <c r="G15" s="29">
        <v>10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10</v>
      </c>
      <c r="L15" s="77"/>
      <c r="M15" s="29">
        <v>4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4</v>
      </c>
      <c r="R15" s="77"/>
      <c r="S15" s="29">
        <v>10</v>
      </c>
      <c r="T15" s="11">
        <f>IF(S15&gt;20,"error",IF(S15&lt;0,"error",IF(S15="","Points","")))</f>
      </c>
      <c r="U15" s="13">
        <f>IF(D15="error","error",W15)</f>
        <v>39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39</v>
      </c>
      <c r="X15">
        <f>C15+E15+K15+Q15+S15</f>
        <v>39</v>
      </c>
    </row>
    <row r="16" ht="6.75" customHeight="1"/>
    <row r="17" spans="1:21" ht="12.75">
      <c r="A17" s="105"/>
      <c r="B17" s="105" t="s">
        <v>1</v>
      </c>
      <c r="C17" s="106">
        <f>SUM(C12:C15)</f>
        <v>75</v>
      </c>
      <c r="D17" s="106"/>
      <c r="E17" s="106">
        <f>SUM(E12:E15)</f>
        <v>25</v>
      </c>
      <c r="F17" s="106"/>
      <c r="G17" s="106">
        <f>SUM(G12:G15)</f>
        <v>20</v>
      </c>
      <c r="H17" s="106"/>
      <c r="I17" s="106">
        <f>SUM(I12:I15)</f>
        <v>0</v>
      </c>
      <c r="J17" s="106"/>
      <c r="K17" s="106">
        <f aca="true" t="shared" si="0" ref="K17:S17">SUM(K12:K15)</f>
        <v>20</v>
      </c>
      <c r="L17" s="106"/>
      <c r="M17" s="106">
        <f t="shared" si="0"/>
        <v>45</v>
      </c>
      <c r="N17" s="106"/>
      <c r="O17" s="106">
        <f t="shared" si="0"/>
        <v>0</v>
      </c>
      <c r="P17" s="106"/>
      <c r="Q17" s="106">
        <f t="shared" si="0"/>
        <v>45</v>
      </c>
      <c r="R17" s="106"/>
      <c r="S17" s="106">
        <f t="shared" si="0"/>
        <v>15</v>
      </c>
      <c r="T17" s="106"/>
      <c r="U17" s="107">
        <f>SUM(U12:U15)</f>
        <v>180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0">
    <tabColor indexed="17"/>
  </sheetPr>
  <dimension ref="A1:Y1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Startlist!A63</f>
        <v>ZŠ a MŠ Jistebnice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Startlist!B63</f>
        <v>Jistebnice</v>
      </c>
      <c r="B5" s="270"/>
      <c r="C5" s="271"/>
      <c r="D5" s="18"/>
      <c r="E5" s="18"/>
      <c r="F5" s="269" t="str">
        <f>Startlist!C63</f>
        <v>Marcela Šmejkalová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Startlist!E63</f>
        <v>55</v>
      </c>
      <c r="B12" s="22" t="str">
        <f>Startlist!F63</f>
        <v>Pavlína Kubů</v>
      </c>
      <c r="C12" s="27">
        <v>20</v>
      </c>
      <c r="D12" s="9"/>
      <c r="E12" s="27">
        <v>10</v>
      </c>
      <c r="F12" s="9"/>
      <c r="G12" s="27">
        <v>5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5</v>
      </c>
      <c r="L12" s="75"/>
      <c r="M12" s="27">
        <v>6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6</v>
      </c>
      <c r="R12" s="75"/>
      <c r="S12" s="27">
        <v>5</v>
      </c>
      <c r="T12" s="9">
        <f>IF(S12&gt;20,"error",IF(S12&lt;0,"error",IF(S12="","Points","")))</f>
      </c>
      <c r="U12" s="30">
        <f>IF(D12="error","error",W12)</f>
        <v>46</v>
      </c>
      <c r="V12" s="291">
        <f>IF(U12="error","error",IF(U13="error","error",IF(U14="error","error",IF(U15="error","error",U12+U13+U14+U15))))</f>
        <v>263</v>
      </c>
      <c r="W12" s="4">
        <f>IF(F12="error","error",IF(H12="error","error",IF(J12="error","error",IF(L12="error","error",IF(N12="error","error",IF(P12="error","error",IF(R12="error","error",IF(T12="error","error",X12))))))))</f>
        <v>46</v>
      </c>
      <c r="X12">
        <f>C12+E12+K12+Q12+S12</f>
        <v>46</v>
      </c>
    </row>
    <row r="13" spans="1:24" ht="19.5" customHeight="1">
      <c r="A13" s="23">
        <f>Startlist!E64</f>
        <v>56</v>
      </c>
      <c r="B13" s="24" t="str">
        <f>Startlist!F64</f>
        <v>Kristýna Nováková</v>
      </c>
      <c r="C13" s="28">
        <v>25</v>
      </c>
      <c r="D13" s="10"/>
      <c r="E13" s="28">
        <v>10</v>
      </c>
      <c r="F13" s="10"/>
      <c r="G13" s="28">
        <v>20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20</v>
      </c>
      <c r="L13" s="76"/>
      <c r="M13" s="28">
        <v>24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24</v>
      </c>
      <c r="R13" s="76"/>
      <c r="S13" s="28">
        <v>5</v>
      </c>
      <c r="T13" s="10">
        <f>IF(S13&gt;20,"error",IF(S13&lt;0,"error",IF(S13="","Points","")))</f>
      </c>
      <c r="U13" s="12">
        <f>IF(D13="error","error",W13)</f>
        <v>84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84</v>
      </c>
      <c r="X13">
        <f>C13+E13+K13+Q13+S13</f>
        <v>84</v>
      </c>
    </row>
    <row r="14" spans="1:24" ht="19.5" customHeight="1">
      <c r="A14" s="23">
        <f>Startlist!E65</f>
        <v>57</v>
      </c>
      <c r="B14" s="24" t="str">
        <f>Startlist!F65</f>
        <v>Kamil Červenka</v>
      </c>
      <c r="C14" s="28">
        <v>15</v>
      </c>
      <c r="D14" s="10"/>
      <c r="E14" s="28">
        <v>0</v>
      </c>
      <c r="F14" s="10"/>
      <c r="G14" s="28">
        <v>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5</v>
      </c>
      <c r="L14" s="76"/>
      <c r="M14" s="28">
        <v>14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14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39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39</v>
      </c>
      <c r="X14">
        <f>C14+E14+K14+Q14+S14</f>
        <v>39</v>
      </c>
    </row>
    <row r="15" spans="1:24" ht="19.5" customHeight="1" thickBot="1">
      <c r="A15" s="25">
        <f>Startlist!E66</f>
        <v>58</v>
      </c>
      <c r="B15" s="26" t="str">
        <f>Startlist!F66</f>
        <v>František Gadžinovský</v>
      </c>
      <c r="C15" s="29">
        <v>45</v>
      </c>
      <c r="D15" s="11"/>
      <c r="E15" s="29">
        <v>5</v>
      </c>
      <c r="F15" s="11"/>
      <c r="G15" s="29">
        <v>20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20</v>
      </c>
      <c r="L15" s="77"/>
      <c r="M15" s="29">
        <v>4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3">
        <f>M15+O15</f>
        <v>4</v>
      </c>
      <c r="R15" s="77"/>
      <c r="S15" s="29">
        <v>20</v>
      </c>
      <c r="T15" s="11">
        <f>IF(S15&gt;20,"error",IF(S15&lt;0,"error",IF(S15="","Points","")))</f>
      </c>
      <c r="U15" s="13">
        <f>IF(D15="error","error",W15)</f>
        <v>94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94</v>
      </c>
      <c r="X15">
        <f>C15+E15+K15+Q15+S15</f>
        <v>94</v>
      </c>
    </row>
    <row r="16" ht="6.75" customHeight="1"/>
    <row r="17" spans="1:21" ht="12.75">
      <c r="A17" s="105"/>
      <c r="B17" s="105" t="s">
        <v>1</v>
      </c>
      <c r="C17" s="106">
        <f>SUM(C12:C15)</f>
        <v>105</v>
      </c>
      <c r="D17" s="106"/>
      <c r="E17" s="106">
        <f>SUM(E12:E15)</f>
        <v>25</v>
      </c>
      <c r="F17" s="106"/>
      <c r="G17" s="106">
        <f>SUM(G12:G15)</f>
        <v>50</v>
      </c>
      <c r="H17" s="106"/>
      <c r="I17" s="106">
        <f>SUM(I12:I15)</f>
        <v>0</v>
      </c>
      <c r="J17" s="106"/>
      <c r="K17" s="106">
        <f aca="true" t="shared" si="0" ref="K17:S17">SUM(K12:K15)</f>
        <v>50</v>
      </c>
      <c r="L17" s="106"/>
      <c r="M17" s="106">
        <f t="shared" si="0"/>
        <v>48</v>
      </c>
      <c r="N17" s="106"/>
      <c r="O17" s="106">
        <f t="shared" si="0"/>
        <v>0</v>
      </c>
      <c r="P17" s="106"/>
      <c r="Q17" s="106">
        <f t="shared" si="0"/>
        <v>48</v>
      </c>
      <c r="R17" s="106"/>
      <c r="S17" s="106">
        <f t="shared" si="0"/>
        <v>35</v>
      </c>
      <c r="T17" s="106"/>
      <c r="U17" s="107">
        <f>SUM(U12:U15)</f>
        <v>263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1">
    <tabColor indexed="17"/>
  </sheetPr>
  <dimension ref="A1:Y17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Startlist!A67</f>
        <v>ZŠ Soběslav, Komenského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 t="s">
        <v>36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Startlist!B67</f>
        <v>Soběslav</v>
      </c>
      <c r="B5" s="270"/>
      <c r="C5" s="271"/>
      <c r="D5" s="18"/>
      <c r="E5" s="18"/>
      <c r="F5" s="269" t="str">
        <f>Startlist!C67</f>
        <v>Romana Bláhová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Startlist!E67</f>
        <v>59</v>
      </c>
      <c r="B12" s="22" t="str">
        <f>Startlist!F67</f>
        <v>Michaela Šenová</v>
      </c>
      <c r="C12" s="27">
        <v>10</v>
      </c>
      <c r="D12" s="9"/>
      <c r="E12" s="27">
        <v>10</v>
      </c>
      <c r="F12" s="9"/>
      <c r="G12" s="27">
        <v>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0</v>
      </c>
      <c r="L12" s="75"/>
      <c r="M12" s="27">
        <v>43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43</v>
      </c>
      <c r="R12" s="75"/>
      <c r="S12" s="27">
        <v>5</v>
      </c>
      <c r="T12" s="9">
        <f>IF(S12&gt;20,"error",IF(S12&lt;0,"error",IF(S12="","Points","")))</f>
      </c>
      <c r="U12" s="30">
        <f>IF(D12="error","error",W12)</f>
        <v>68</v>
      </c>
      <c r="V12" s="291">
        <f>IF(U12="error","error",IF(U13="error","error",IF(U14="error","error",IF(U15="error","error",U12+U13+U14+U15))))</f>
        <v>280</v>
      </c>
      <c r="W12" s="4">
        <f>IF(F12="error","error",IF(H12="error","error",IF(J12="error","error",IF(L12="error","error",IF(N12="error","error",IF(P12="error","error",IF(R12="error","error",IF(T12="error","error",X12))))))))</f>
        <v>68</v>
      </c>
      <c r="X12">
        <f>C12+E12+K12+Q12+S12</f>
        <v>68</v>
      </c>
    </row>
    <row r="13" spans="1:24" ht="19.5" customHeight="1">
      <c r="A13" s="23">
        <f>Startlist!E68</f>
        <v>60</v>
      </c>
      <c r="B13" s="24" t="str">
        <f>Startlist!F68</f>
        <v>Andrea Píchová</v>
      </c>
      <c r="C13" s="28">
        <v>45</v>
      </c>
      <c r="D13" s="10"/>
      <c r="E13" s="28">
        <v>0</v>
      </c>
      <c r="F13" s="10"/>
      <c r="G13" s="28">
        <v>40</v>
      </c>
      <c r="H13" s="10"/>
      <c r="I13" s="28">
        <v>0</v>
      </c>
      <c r="J13" s="10">
        <f>IF(I13&gt;parametry!$F$10,"error",IF(I13&lt;0,"error",IF(I13="","Points","")))</f>
      </c>
      <c r="K13" s="103">
        <f>G13+I13</f>
        <v>40</v>
      </c>
      <c r="L13" s="76"/>
      <c r="M13" s="28">
        <v>30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30</v>
      </c>
      <c r="R13" s="76"/>
      <c r="S13" s="28">
        <v>0</v>
      </c>
      <c r="T13" s="10">
        <f>IF(S13&gt;20,"error",IF(S13&lt;0,"error",IF(S13="","Points","")))</f>
      </c>
      <c r="U13" s="12">
        <f>IF(D13="error","error",W13)</f>
        <v>115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115</v>
      </c>
      <c r="X13">
        <f>C13+E13+K13+Q13+S13</f>
        <v>115</v>
      </c>
    </row>
    <row r="14" spans="1:24" ht="19.5" customHeight="1">
      <c r="A14" s="23">
        <f>Startlist!E69</f>
        <v>61</v>
      </c>
      <c r="B14" s="24" t="str">
        <f>Startlist!F69</f>
        <v>Jakub Arnošt</v>
      </c>
      <c r="C14" s="28">
        <v>20</v>
      </c>
      <c r="D14" s="10"/>
      <c r="E14" s="28">
        <v>5</v>
      </c>
      <c r="F14" s="10"/>
      <c r="G14" s="28">
        <v>10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10</v>
      </c>
      <c r="L14" s="76"/>
      <c r="M14" s="28">
        <v>8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8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48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48</v>
      </c>
      <c r="X14">
        <f>C14+E14+K14+Q14+S14</f>
        <v>48</v>
      </c>
    </row>
    <row r="15" spans="1:24" ht="19.5" customHeight="1" thickBot="1">
      <c r="A15" s="25">
        <f>Startlist!E70</f>
        <v>62</v>
      </c>
      <c r="B15" s="26" t="str">
        <f>Startlist!F70</f>
        <v>Lukáš Menhart</v>
      </c>
      <c r="C15" s="29">
        <v>0</v>
      </c>
      <c r="D15" s="11"/>
      <c r="E15" s="29">
        <v>5</v>
      </c>
      <c r="F15" s="11"/>
      <c r="G15" s="29">
        <v>20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20</v>
      </c>
      <c r="L15" s="77"/>
      <c r="M15" s="29">
        <v>14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14</v>
      </c>
      <c r="R15" s="77"/>
      <c r="S15" s="29">
        <v>10</v>
      </c>
      <c r="T15" s="11">
        <f>IF(S15&gt;20,"error",IF(S15&lt;0,"error",IF(S15="","Points","")))</f>
      </c>
      <c r="U15" s="13">
        <f>IF(D15="error","error",W15)</f>
        <v>49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49</v>
      </c>
      <c r="X15">
        <f>C15+E15+K15+Q15+S15</f>
        <v>49</v>
      </c>
    </row>
    <row r="16" ht="6.75" customHeight="1"/>
    <row r="17" spans="1:21" ht="12.75">
      <c r="A17" s="105"/>
      <c r="B17" s="105" t="s">
        <v>1</v>
      </c>
      <c r="C17" s="106">
        <f>SUM(C12:C15)</f>
        <v>75</v>
      </c>
      <c r="D17" s="106"/>
      <c r="E17" s="106">
        <f>SUM(E12:E15)</f>
        <v>20</v>
      </c>
      <c r="F17" s="106"/>
      <c r="G17" s="106">
        <f>SUM(G12:G15)</f>
        <v>70</v>
      </c>
      <c r="H17" s="106"/>
      <c r="I17" s="106">
        <f>SUM(I12:I15)</f>
        <v>0</v>
      </c>
      <c r="J17" s="106"/>
      <c r="K17" s="106">
        <f aca="true" t="shared" si="0" ref="K17:S17">SUM(K12:K15)</f>
        <v>70</v>
      </c>
      <c r="L17" s="106"/>
      <c r="M17" s="106">
        <f t="shared" si="0"/>
        <v>95</v>
      </c>
      <c r="N17" s="106"/>
      <c r="O17" s="106">
        <f t="shared" si="0"/>
        <v>0</v>
      </c>
      <c r="P17" s="106"/>
      <c r="Q17" s="106">
        <f t="shared" si="0"/>
        <v>95</v>
      </c>
      <c r="R17" s="106"/>
      <c r="S17" s="106">
        <f t="shared" si="0"/>
        <v>20</v>
      </c>
      <c r="T17" s="106"/>
      <c r="U17" s="107">
        <f>SUM(U12:U15)</f>
        <v>280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2">
    <tabColor indexed="17"/>
  </sheetPr>
  <dimension ref="A1:Y1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Startlist!A71</f>
        <v>Táborské soukromé gymnázium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Startlist!B71</f>
        <v>Tábor</v>
      </c>
      <c r="B5" s="270"/>
      <c r="C5" s="271"/>
      <c r="D5" s="18"/>
      <c r="E5" s="18"/>
      <c r="F5" s="269" t="str">
        <f>Startlist!C71</f>
        <v>Zdeněk Novák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Startlist!E71</f>
        <v>63</v>
      </c>
      <c r="B12" s="22" t="str">
        <f>Startlist!F71</f>
        <v>Klára Nacházelová</v>
      </c>
      <c r="C12" s="27">
        <v>30</v>
      </c>
      <c r="D12" s="9">
        <f>IF(C12&gt;'[1]parametry'!$F$7,"error",IF(C12&lt;0,"error",IF(C12="","Points","")))</f>
      </c>
      <c r="E12" s="27">
        <v>0</v>
      </c>
      <c r="F12" s="9">
        <f>IF(E12&gt;parametry!$F$8,"error",IF(E12&lt;0,"error",IF(E12="","Points","")))</f>
      </c>
      <c r="G12" s="27">
        <v>10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10</v>
      </c>
      <c r="L12" s="75"/>
      <c r="M12" s="27">
        <v>23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23</v>
      </c>
      <c r="R12" s="75"/>
      <c r="S12" s="27">
        <v>5</v>
      </c>
      <c r="T12" s="9">
        <f>IF(S12&gt;20,"error",IF(S12&lt;0,"error",IF(S12="","Points","")))</f>
      </c>
      <c r="U12" s="30">
        <f>IF(D12="error","error",W12)</f>
        <v>68</v>
      </c>
      <c r="V12" s="291">
        <f>IF(U12="error","error",IF(U13="error","error",IF(U14="error","error",IF(U15="error","error",U12+U13+U14+U15))))</f>
        <v>265</v>
      </c>
      <c r="W12" s="4">
        <f>IF(F12="error","error",IF(H12="error","error",IF(J12="error","error",IF(L12="error","error",IF(N12="error","error",IF(P12="error","error",IF(R12="error","error",IF(T12="error","error",X12))))))))</f>
        <v>68</v>
      </c>
      <c r="X12">
        <f>C12+E12+K12+Q12+S12</f>
        <v>68</v>
      </c>
    </row>
    <row r="13" spans="1:24" ht="19.5" customHeight="1">
      <c r="A13" s="23">
        <f>Startlist!E72</f>
        <v>64</v>
      </c>
      <c r="B13" s="24" t="str">
        <f>Startlist!F72</f>
        <v>Tereza Pochylá</v>
      </c>
      <c r="C13" s="28">
        <v>20</v>
      </c>
      <c r="D13" s="10">
        <f>IF(C13&gt;'[1]parametry'!$F$7,"error",IF(C13&lt;0,"error",IF(C13="","Points","")))</f>
      </c>
      <c r="E13" s="28">
        <v>10</v>
      </c>
      <c r="F13" s="10">
        <f>IF(E13&gt;parametry!$F$8,"error",IF(E13&lt;0,"error",IF(E13="","Points","")))</f>
      </c>
      <c r="G13" s="28">
        <v>10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10</v>
      </c>
      <c r="L13" s="76"/>
      <c r="M13" s="28">
        <v>6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6</v>
      </c>
      <c r="R13" s="76"/>
      <c r="S13" s="28">
        <v>0</v>
      </c>
      <c r="T13" s="10">
        <f>IF(S13&gt;20,"error",IF(S13&lt;0,"error",IF(S13="","Points","")))</f>
      </c>
      <c r="U13" s="12">
        <f>IF(D13="error","error",W13)</f>
        <v>46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46</v>
      </c>
      <c r="X13">
        <f>C13+E13+K13+Q13+S13</f>
        <v>46</v>
      </c>
    </row>
    <row r="14" spans="1:24" ht="19.5" customHeight="1">
      <c r="A14" s="23">
        <f>Startlist!E73</f>
        <v>65</v>
      </c>
      <c r="B14" s="24" t="str">
        <f>Startlist!F73</f>
        <v>Ondřej Povhylý</v>
      </c>
      <c r="C14" s="28">
        <v>15</v>
      </c>
      <c r="D14" s="10">
        <f>IF(C14&gt;'[1]parametry'!$F$7,"error",IF(C14&lt;0,"error",IF(C14="","Points","")))</f>
      </c>
      <c r="E14" s="28">
        <v>10</v>
      </c>
      <c r="F14" s="10">
        <f>IF(E14&gt;parametry!$F$8,"error",IF(E14&lt;0,"error",IF(E14="","Points","")))</f>
      </c>
      <c r="G14" s="28">
        <v>10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10</v>
      </c>
      <c r="L14" s="76"/>
      <c r="M14" s="28">
        <v>13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13</v>
      </c>
      <c r="R14" s="76"/>
      <c r="S14" s="28">
        <v>20</v>
      </c>
      <c r="T14" s="10">
        <f>IF(S14&gt;20,"error",IF(S14&lt;0,"error",IF(S14="","Points","")))</f>
      </c>
      <c r="U14" s="12">
        <f>IF(D14="error","error",W14)</f>
        <v>68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68</v>
      </c>
      <c r="X14">
        <f>C14+E14+K14+Q14+S14</f>
        <v>68</v>
      </c>
    </row>
    <row r="15" spans="1:24" ht="19.5" customHeight="1" thickBot="1">
      <c r="A15" s="25">
        <f>Startlist!E74</f>
        <v>66</v>
      </c>
      <c r="B15" s="26" t="str">
        <f>Startlist!F74</f>
        <v>Šimon Kropík</v>
      </c>
      <c r="C15" s="29">
        <v>40</v>
      </c>
      <c r="D15" s="11">
        <f>IF(C15&gt;'[1]parametry'!$F$7,"error",IF(C15&lt;0,"error",IF(C15="","Points","")))</f>
      </c>
      <c r="E15" s="29">
        <v>0</v>
      </c>
      <c r="F15" s="11">
        <f>IF(E15&gt;parametry!$F$8,"error",IF(E15&lt;0,"error",IF(E15="","Points","")))</f>
      </c>
      <c r="G15" s="29">
        <v>10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10</v>
      </c>
      <c r="L15" s="77"/>
      <c r="M15" s="29">
        <v>33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33</v>
      </c>
      <c r="R15" s="77"/>
      <c r="S15" s="29">
        <v>0</v>
      </c>
      <c r="T15" s="11">
        <f>IF(S15&gt;20,"error",IF(S15&lt;0,"error",IF(S15="","Points","")))</f>
      </c>
      <c r="U15" s="13">
        <f>IF(D15="error","error",W15)</f>
        <v>83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83</v>
      </c>
      <c r="X15">
        <f>C15+E15+K15+Q15+S15</f>
        <v>83</v>
      </c>
    </row>
    <row r="16" ht="6.75" customHeight="1"/>
    <row r="17" spans="1:21" ht="12.75">
      <c r="A17" s="105"/>
      <c r="B17" s="105" t="s">
        <v>1</v>
      </c>
      <c r="C17" s="106">
        <f>SUM(C12:C15)</f>
        <v>105</v>
      </c>
      <c r="D17" s="106"/>
      <c r="E17" s="106">
        <f>SUM(E12:E15)</f>
        <v>20</v>
      </c>
      <c r="F17" s="106"/>
      <c r="G17" s="106">
        <f>SUM(G12:G15)</f>
        <v>40</v>
      </c>
      <c r="H17" s="106"/>
      <c r="I17" s="106">
        <f>SUM(I12:I15)</f>
        <v>0</v>
      </c>
      <c r="J17" s="106"/>
      <c r="K17" s="106">
        <f aca="true" t="shared" si="0" ref="K17:S17">SUM(K12:K15)</f>
        <v>40</v>
      </c>
      <c r="L17" s="106"/>
      <c r="M17" s="106">
        <f t="shared" si="0"/>
        <v>75</v>
      </c>
      <c r="N17" s="106"/>
      <c r="O17" s="106">
        <f t="shared" si="0"/>
        <v>0</v>
      </c>
      <c r="P17" s="106"/>
      <c r="Q17" s="106">
        <f t="shared" si="0"/>
        <v>75</v>
      </c>
      <c r="R17" s="106"/>
      <c r="S17" s="106">
        <f t="shared" si="0"/>
        <v>25</v>
      </c>
      <c r="T17" s="106"/>
      <c r="U17" s="107">
        <f>SUM(U12:U15)</f>
        <v>265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3">
    <tabColor indexed="17"/>
  </sheetPr>
  <dimension ref="A1:Y17"/>
  <sheetViews>
    <sheetView view="pageBreakPreview" zoomScaleSheetLayoutView="100" zoomScalePageLayoutView="0" workbookViewId="0" topLeftCell="A1">
      <selection activeCell="U21" sqref="U21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Startlist!A75</f>
        <v>ZŠ Chýnov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Startlist!B75</f>
        <v>Chýnov</v>
      </c>
      <c r="B5" s="270"/>
      <c r="C5" s="271"/>
      <c r="D5" s="18"/>
      <c r="E5" s="18"/>
      <c r="F5" s="269" t="str">
        <f>Startlist!C75</f>
        <v>Šárka Markvartová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Startlist!E75</f>
        <v>67</v>
      </c>
      <c r="B12" s="22" t="str">
        <f>Startlist!F75</f>
        <v>Michaela Farová</v>
      </c>
      <c r="C12" s="27">
        <v>45</v>
      </c>
      <c r="D12" s="9"/>
      <c r="E12" s="27">
        <v>10</v>
      </c>
      <c r="F12" s="9"/>
      <c r="G12" s="27">
        <v>30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30</v>
      </c>
      <c r="L12" s="75"/>
      <c r="M12" s="27">
        <v>31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31</v>
      </c>
      <c r="R12" s="75"/>
      <c r="S12" s="27">
        <v>5</v>
      </c>
      <c r="T12" s="9">
        <f>IF(S12&gt;20,"error",IF(S12&lt;0,"error",IF(S12="","Points","")))</f>
      </c>
      <c r="U12" s="30">
        <f>IF(D12="error","error",W12)</f>
        <v>121</v>
      </c>
      <c r="V12" s="291">
        <f>IF(U12="error","error",IF(U13="error","error",IF(U14="error","error",IF(U15="error","error",U12+U13+U14+U15))))</f>
        <v>1262</v>
      </c>
      <c r="W12" s="4">
        <f>IF(F12="error","error",IF(H12="error","error",IF(J12="error","error",IF(L12="error","error",IF(N12="error","error",IF(P12="error","error",IF(R12="error","error",IF(T12="error","error",X12))))))))</f>
        <v>121</v>
      </c>
      <c r="X12">
        <f>C12+E12+K12+Q12+S12</f>
        <v>121</v>
      </c>
    </row>
    <row r="13" spans="1:24" ht="19.5" customHeight="1">
      <c r="A13" s="23">
        <f>Startlist!E76</f>
        <v>68</v>
      </c>
      <c r="B13" s="24" t="str">
        <f>Startlist!F76</f>
        <v>Pavlína Macková</v>
      </c>
      <c r="C13" s="28">
        <v>35</v>
      </c>
      <c r="D13" s="10"/>
      <c r="E13" s="28">
        <v>10</v>
      </c>
      <c r="F13" s="10"/>
      <c r="G13" s="28">
        <v>20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20</v>
      </c>
      <c r="L13" s="76"/>
      <c r="M13" s="28">
        <v>7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7</v>
      </c>
      <c r="R13" s="76"/>
      <c r="S13" s="28">
        <v>15</v>
      </c>
      <c r="T13" s="10">
        <f>IF(S13&gt;20,"error",IF(S13&lt;0,"error",IF(S13="","Points","")))</f>
      </c>
      <c r="U13" s="12">
        <f>IF(D13="error","error",W13)</f>
        <v>87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87</v>
      </c>
      <c r="X13">
        <f>C13+E13+K13+Q13+S13</f>
        <v>87</v>
      </c>
    </row>
    <row r="14" spans="1:24" ht="19.5" customHeight="1">
      <c r="A14" s="23">
        <f>Startlist!E77</f>
        <v>69</v>
      </c>
      <c r="B14" s="24" t="str">
        <f>Startlist!F77</f>
        <v>Adam Zadražil</v>
      </c>
      <c r="C14" s="28">
        <v>15</v>
      </c>
      <c r="D14" s="10"/>
      <c r="E14" s="28">
        <v>10</v>
      </c>
      <c r="F14" s="10"/>
      <c r="G14" s="28">
        <v>5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5</v>
      </c>
      <c r="L14" s="76"/>
      <c r="M14" s="28">
        <v>4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4</v>
      </c>
      <c r="R14" s="76"/>
      <c r="S14" s="28">
        <v>20</v>
      </c>
      <c r="T14" s="10">
        <f>IF(S14&gt;20,"error",IF(S14&lt;0,"error",IF(S14="","Points","")))</f>
      </c>
      <c r="U14" s="12">
        <f>IF(D14="error","error",W14)</f>
        <v>54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54</v>
      </c>
      <c r="X14">
        <f>C14+E14+K14+Q14+S14</f>
        <v>54</v>
      </c>
    </row>
    <row r="15" spans="1:24" ht="19.5" customHeight="1" thickBot="1">
      <c r="A15" s="25">
        <f>Startlist!E78</f>
        <v>70</v>
      </c>
      <c r="B15" s="24">
        <f>Startlist!F78</f>
        <v>0</v>
      </c>
      <c r="C15" s="29"/>
      <c r="D15" s="11"/>
      <c r="E15" s="29"/>
      <c r="F15" s="11"/>
      <c r="G15" s="29"/>
      <c r="H15" s="11" t="str">
        <f>IF(G15&gt;parametry!$F$9,"error",IF(G15&lt;0,"error",IF(G15="","Points","")))</f>
        <v>Points</v>
      </c>
      <c r="I15" s="29">
        <v>0</v>
      </c>
      <c r="J15" s="11">
        <f>IF(I15&gt;parametry!$F$10,"error",IF(I15&lt;0,"error",IF(I15="","Points","")))</f>
      </c>
      <c r="K15" s="104">
        <f>G15+I15</f>
        <v>0</v>
      </c>
      <c r="L15" s="77"/>
      <c r="M15" s="29">
        <v>1000</v>
      </c>
      <c r="N15" s="11"/>
      <c r="O15" s="29">
        <v>0</v>
      </c>
      <c r="P15" s="11">
        <f>IF(O15&gt;parametry!$F$12,"error",IF(O15&lt;0,"error",IF(O15="","Points","")))</f>
      </c>
      <c r="Q15" s="104">
        <f>M15+O15</f>
        <v>1000</v>
      </c>
      <c r="R15" s="77"/>
      <c r="S15" s="29"/>
      <c r="T15" s="11" t="str">
        <f>IF(S15&gt;20,"error",IF(S15&lt;0,"error",IF(S15="","Points","")))</f>
        <v>Points</v>
      </c>
      <c r="U15" s="13">
        <f>IF(D15="error","error",W15)</f>
        <v>1000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1000</v>
      </c>
      <c r="X15">
        <f>C15+E15+K15+Q15+S15</f>
        <v>1000</v>
      </c>
    </row>
    <row r="16" ht="6.75" customHeight="1"/>
    <row r="17" spans="1:21" ht="12.75">
      <c r="A17" s="105"/>
      <c r="B17" s="105" t="s">
        <v>1</v>
      </c>
      <c r="C17" s="106">
        <f>SUM(C12:C15)</f>
        <v>95</v>
      </c>
      <c r="D17" s="106"/>
      <c r="E17" s="106">
        <f>SUM(E12:E15)</f>
        <v>30</v>
      </c>
      <c r="F17" s="106"/>
      <c r="G17" s="106">
        <f>SUM(G12:G15)</f>
        <v>55</v>
      </c>
      <c r="H17" s="106"/>
      <c r="I17" s="106">
        <f>SUM(I12:I15)</f>
        <v>0</v>
      </c>
      <c r="J17" s="106"/>
      <c r="K17" s="106">
        <f aca="true" t="shared" si="0" ref="K17:S17">SUM(K12:K15)</f>
        <v>55</v>
      </c>
      <c r="L17" s="106"/>
      <c r="M17" s="106">
        <f t="shared" si="0"/>
        <v>1042</v>
      </c>
      <c r="N17" s="106"/>
      <c r="O17" s="106">
        <f t="shared" si="0"/>
        <v>0</v>
      </c>
      <c r="P17" s="106"/>
      <c r="Q17" s="106">
        <f t="shared" si="0"/>
        <v>1042</v>
      </c>
      <c r="R17" s="106"/>
      <c r="S17" s="106">
        <f t="shared" si="0"/>
        <v>40</v>
      </c>
      <c r="T17" s="106"/>
      <c r="U17" s="107">
        <f>SUM(U12:U15)</f>
        <v>1262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4">
    <tabColor indexed="17"/>
  </sheetPr>
  <dimension ref="A1:Y1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Startlist!A79</f>
        <v>ZŠ Veselí nad Lužnicí, ČS armády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Startlist!B79</f>
        <v>Veselí nad Lužnicí</v>
      </c>
      <c r="B5" s="270"/>
      <c r="C5" s="271"/>
      <c r="D5" s="18"/>
      <c r="E5" s="18"/>
      <c r="F5" s="269" t="str">
        <f>Startlist!C79</f>
        <v>Marie Chroustová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Startlist!E79</f>
        <v>71</v>
      </c>
      <c r="B12" s="22" t="str">
        <f>Startlist!F79</f>
        <v>Karolína Březinová</v>
      </c>
      <c r="C12" s="27">
        <v>30</v>
      </c>
      <c r="D12" s="9"/>
      <c r="E12" s="27">
        <v>0</v>
      </c>
      <c r="F12" s="9"/>
      <c r="G12" s="27">
        <v>30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30</v>
      </c>
      <c r="L12" s="75"/>
      <c r="M12" s="27">
        <v>53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53</v>
      </c>
      <c r="R12" s="75"/>
      <c r="S12" s="27">
        <v>5</v>
      </c>
      <c r="T12" s="9">
        <f>IF(S12&gt;20,"error",IF(S12&lt;0,"error",IF(S12="","Points","")))</f>
      </c>
      <c r="U12" s="30">
        <f>IF(D12="error","error",W12)</f>
        <v>118</v>
      </c>
      <c r="V12" s="291">
        <f>IF(U12="error","error",IF(U13="error","error",IF(U14="error","error",IF(U15="error","error",U12+U13+U14+U15))))</f>
        <v>238</v>
      </c>
      <c r="W12" s="4">
        <f>IF(F12="error","error",IF(H12="error","error",IF(J12="error","error",IF(L12="error","error",IF(N12="error","error",IF(P12="error","error",IF(R12="error","error",IF(T12="error","error",X12))))))))</f>
        <v>118</v>
      </c>
      <c r="X12">
        <f>C12+E12+K12+Q12+S12</f>
        <v>118</v>
      </c>
    </row>
    <row r="13" spans="1:24" ht="19.5" customHeight="1">
      <c r="A13" s="23">
        <f>Startlist!E80</f>
        <v>72</v>
      </c>
      <c r="B13" s="24" t="str">
        <f>Startlist!F80</f>
        <v>Eliška Krejčí</v>
      </c>
      <c r="C13" s="28">
        <v>5</v>
      </c>
      <c r="D13" s="10"/>
      <c r="E13" s="28">
        <v>5</v>
      </c>
      <c r="F13" s="10"/>
      <c r="G13" s="28">
        <v>10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10</v>
      </c>
      <c r="L13" s="76"/>
      <c r="M13" s="28">
        <v>33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33</v>
      </c>
      <c r="R13" s="76"/>
      <c r="S13" s="28">
        <v>5</v>
      </c>
      <c r="T13" s="10">
        <f>IF(S13&gt;20,"error",IF(S13&lt;0,"error",IF(S13="","Points","")))</f>
      </c>
      <c r="U13" s="12">
        <f>IF(D13="error","error",W13)</f>
        <v>58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58</v>
      </c>
      <c r="X13">
        <f>C13+E13+K13+Q13+S13</f>
        <v>58</v>
      </c>
    </row>
    <row r="14" spans="1:24" ht="19.5" customHeight="1">
      <c r="A14" s="23">
        <f>Startlist!E81</f>
        <v>73</v>
      </c>
      <c r="B14" s="24" t="str">
        <f>Startlist!F81</f>
        <v>Jiří Sobotka</v>
      </c>
      <c r="C14" s="28">
        <v>10</v>
      </c>
      <c r="D14" s="10"/>
      <c r="E14" s="28">
        <v>0</v>
      </c>
      <c r="F14" s="10"/>
      <c r="G14" s="28">
        <v>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0</v>
      </c>
      <c r="L14" s="76"/>
      <c r="M14" s="28">
        <v>22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22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37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37</v>
      </c>
      <c r="X14">
        <f>C14+E14+K14+Q14+S14</f>
        <v>37</v>
      </c>
    </row>
    <row r="15" spans="1:24" ht="19.5" customHeight="1" thickBot="1">
      <c r="A15" s="25">
        <f>Startlist!E82</f>
        <v>74</v>
      </c>
      <c r="B15" s="26" t="str">
        <f>Startlist!F82</f>
        <v>Jakub Šaroch</v>
      </c>
      <c r="C15" s="29">
        <v>0</v>
      </c>
      <c r="D15" s="11"/>
      <c r="E15" s="29">
        <v>5</v>
      </c>
      <c r="F15" s="11"/>
      <c r="G15" s="29">
        <v>5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5</v>
      </c>
      <c r="L15" s="77"/>
      <c r="M15" s="29">
        <v>10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10</v>
      </c>
      <c r="R15" s="77"/>
      <c r="S15" s="29">
        <v>5</v>
      </c>
      <c r="T15" s="11">
        <f>IF(S15&gt;20,"error",IF(S15&lt;0,"error",IF(S15="","Points","")))</f>
      </c>
      <c r="U15" s="13">
        <f>IF(D15="error","error",W15)</f>
        <v>25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25</v>
      </c>
      <c r="X15">
        <f>C15+E15+K15+Q15+S15</f>
        <v>25</v>
      </c>
    </row>
    <row r="16" ht="6.75" customHeight="1"/>
    <row r="17" spans="1:21" ht="12.75">
      <c r="A17" s="105"/>
      <c r="B17" s="105" t="s">
        <v>1</v>
      </c>
      <c r="C17" s="106">
        <f>SUM(C12:C15)</f>
        <v>45</v>
      </c>
      <c r="D17" s="106"/>
      <c r="E17" s="106">
        <f>SUM(E12:E15)</f>
        <v>10</v>
      </c>
      <c r="F17" s="106"/>
      <c r="G17" s="106">
        <f>SUM(G12:G15)</f>
        <v>45</v>
      </c>
      <c r="H17" s="106"/>
      <c r="I17" s="106">
        <f>SUM(I12:I15)</f>
        <v>0</v>
      </c>
      <c r="J17" s="106"/>
      <c r="K17" s="106">
        <f aca="true" t="shared" si="0" ref="K17:S17">SUM(K12:K15)</f>
        <v>45</v>
      </c>
      <c r="L17" s="106"/>
      <c r="M17" s="106">
        <f t="shared" si="0"/>
        <v>118</v>
      </c>
      <c r="N17" s="106"/>
      <c r="O17" s="106">
        <f t="shared" si="0"/>
        <v>0</v>
      </c>
      <c r="P17" s="106"/>
      <c r="Q17" s="106">
        <f t="shared" si="0"/>
        <v>118</v>
      </c>
      <c r="R17" s="106"/>
      <c r="S17" s="106">
        <f t="shared" si="0"/>
        <v>20</v>
      </c>
      <c r="T17" s="106"/>
      <c r="U17" s="107">
        <f>SUM(U12:U15)</f>
        <v>238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5">
    <tabColor indexed="17"/>
  </sheetPr>
  <dimension ref="A1:Y17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Startlist!A83</f>
        <v>ZŠ a MŠ 9. května, Sezimovo Ústí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Startlist!B83</f>
        <v>Sezimovo Ústí</v>
      </c>
      <c r="B5" s="270"/>
      <c r="C5" s="271"/>
      <c r="D5" s="18"/>
      <c r="E5" s="18"/>
      <c r="F5" s="269" t="str">
        <f>Startlist!C83</f>
        <v>Pavla Lenzová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Startlist!E83</f>
        <v>75</v>
      </c>
      <c r="B12" s="22" t="str">
        <f>Startlist!F83</f>
        <v>Šímová Tereza</v>
      </c>
      <c r="C12" s="27">
        <v>25</v>
      </c>
      <c r="D12" s="9">
        <f>IF(C12&gt;'[1]parametry'!$F$7,"error",IF(C12&lt;0,"error",IF(C12="","Points","")))</f>
      </c>
      <c r="E12" s="27">
        <v>0</v>
      </c>
      <c r="F12" s="9">
        <f>IF(E12&gt;parametry!$F$8,"error",IF(E12&lt;0,"error",IF(E12="","Points","")))</f>
      </c>
      <c r="G12" s="27">
        <v>5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5</v>
      </c>
      <c r="L12" s="75"/>
      <c r="M12" s="27">
        <v>11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11</v>
      </c>
      <c r="R12" s="75"/>
      <c r="S12" s="27">
        <v>10</v>
      </c>
      <c r="T12" s="9">
        <f>IF(S12&gt;20,"error",IF(S12&lt;0,"error",IF(S12="","Points","")))</f>
      </c>
      <c r="U12" s="30">
        <f>IF(D12="error","error",W12)</f>
        <v>51</v>
      </c>
      <c r="V12" s="291">
        <f>IF(U12="error","error",IF(U13="error","error",IF(U14="error","error",IF(U15="error","error",U12+U13+U14+U15))))</f>
        <v>128</v>
      </c>
      <c r="W12" s="4">
        <f>IF(F12="error","error",IF(H12="error","error",IF(J12="error","error",IF(L12="error","error",IF(N12="error","error",IF(P12="error","error",IF(R12="error","error",IF(T12="error","error",X12))))))))</f>
        <v>51</v>
      </c>
      <c r="X12">
        <f>C12+E12+K12+Q12+S12</f>
        <v>51</v>
      </c>
    </row>
    <row r="13" spans="1:24" ht="19.5" customHeight="1">
      <c r="A13" s="23">
        <f>Startlist!E84</f>
        <v>76</v>
      </c>
      <c r="B13" s="24" t="str">
        <f>Startlist!F84</f>
        <v>Kratošková Anna</v>
      </c>
      <c r="C13" s="28">
        <v>20</v>
      </c>
      <c r="D13" s="10">
        <f>IF(C13&gt;'[1]parametry'!$F$7,"error",IF(C13&lt;0,"error",IF(C13="","Points","")))</f>
      </c>
      <c r="E13" s="28">
        <v>0</v>
      </c>
      <c r="F13" s="10">
        <f>IF(E13&gt;parametry!$F$8,"error",IF(E13&lt;0,"error",IF(E13="","Points","")))</f>
      </c>
      <c r="G13" s="28">
        <v>5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5</v>
      </c>
      <c r="L13" s="76"/>
      <c r="M13" s="28">
        <v>2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2</v>
      </c>
      <c r="R13" s="76"/>
      <c r="S13" s="28">
        <v>5</v>
      </c>
      <c r="T13" s="10">
        <f>IF(S13&gt;20,"error",IF(S13&lt;0,"error",IF(S13="","Points","")))</f>
      </c>
      <c r="U13" s="12">
        <f>IF(D13="error","error",W13)</f>
        <v>32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32</v>
      </c>
      <c r="X13">
        <f>C13+E13+K13+Q13+S13</f>
        <v>32</v>
      </c>
    </row>
    <row r="14" spans="1:24" ht="19.5" customHeight="1">
      <c r="A14" s="23">
        <f>Startlist!E85</f>
        <v>77</v>
      </c>
      <c r="B14" s="24" t="str">
        <f>Startlist!F85</f>
        <v>Rychlý Ondřej</v>
      </c>
      <c r="C14" s="28">
        <v>15</v>
      </c>
      <c r="D14" s="10">
        <f>IF(C14&gt;'[1]parametry'!$F$7,"error",IF(C14&lt;0,"error",IF(C14="","Points","")))</f>
      </c>
      <c r="E14" s="28">
        <v>10</v>
      </c>
      <c r="F14" s="10">
        <f>IF(E14&gt;parametry!$F$8,"error",IF(E14&lt;0,"error",IF(E14="","Points","")))</f>
      </c>
      <c r="G14" s="28">
        <v>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0</v>
      </c>
      <c r="L14" s="76"/>
      <c r="M14" s="28">
        <v>10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10</v>
      </c>
      <c r="R14" s="76"/>
      <c r="S14" s="28">
        <v>0</v>
      </c>
      <c r="T14" s="10">
        <f>IF(S14&gt;20,"error",IF(S14&lt;0,"error",IF(S14="","Points","")))</f>
      </c>
      <c r="U14" s="12">
        <f>IF(D14="error","error",W14)</f>
        <v>35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35</v>
      </c>
      <c r="X14">
        <f>C14+E14+K14+Q14+S14</f>
        <v>35</v>
      </c>
    </row>
    <row r="15" spans="1:24" ht="19.5" customHeight="1" thickBot="1">
      <c r="A15" s="25">
        <f>Startlist!E86</f>
        <v>78</v>
      </c>
      <c r="B15" s="26" t="str">
        <f>Startlist!F86</f>
        <v>Vocílka Radek</v>
      </c>
      <c r="C15" s="29">
        <v>10</v>
      </c>
      <c r="D15" s="11">
        <f>IF(C15&gt;'[1]parametry'!$F$7,"error",IF(C15&lt;0,"error",IF(C15="","Points","")))</f>
      </c>
      <c r="E15" s="29">
        <v>0</v>
      </c>
      <c r="F15" s="11">
        <f>IF(E15&gt;parametry!$F$8,"error",IF(E15&lt;0,"error",IF(E15="","Points","")))</f>
      </c>
      <c r="G15" s="29">
        <v>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v>0</v>
      </c>
      <c r="L15" s="77"/>
      <c r="M15" s="29">
        <v>0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0</v>
      </c>
      <c r="R15" s="77"/>
      <c r="S15" s="29">
        <v>0</v>
      </c>
      <c r="T15" s="11">
        <f>IF(S15&gt;20,"error",IF(S15&lt;0,"error",IF(S15="","Points","")))</f>
      </c>
      <c r="U15" s="13">
        <f>IF(D15="error","error",W15)</f>
        <v>10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10</v>
      </c>
      <c r="X15">
        <f>C15+E15+K15+Q15+S15</f>
        <v>10</v>
      </c>
    </row>
    <row r="16" ht="6.75" customHeight="1"/>
    <row r="17" spans="1:21" ht="12.75">
      <c r="A17" s="105"/>
      <c r="B17" s="105" t="s">
        <v>1</v>
      </c>
      <c r="C17" s="106">
        <f>SUM(C12:C15)</f>
        <v>70</v>
      </c>
      <c r="D17" s="106"/>
      <c r="E17" s="106">
        <f>SUM(E12:E15)</f>
        <v>10</v>
      </c>
      <c r="F17" s="106"/>
      <c r="G17" s="106">
        <f>SUM(G12:G15)</f>
        <v>10</v>
      </c>
      <c r="H17" s="106"/>
      <c r="I17" s="106">
        <f>SUM(I12:I15)</f>
        <v>0</v>
      </c>
      <c r="J17" s="106"/>
      <c r="K17" s="106">
        <f aca="true" t="shared" si="0" ref="K17:S17">SUM(K12:K15)</f>
        <v>10</v>
      </c>
      <c r="L17" s="106"/>
      <c r="M17" s="106">
        <f t="shared" si="0"/>
        <v>23</v>
      </c>
      <c r="N17" s="106"/>
      <c r="O17" s="106">
        <f t="shared" si="0"/>
        <v>0</v>
      </c>
      <c r="P17" s="106"/>
      <c r="Q17" s="106">
        <f t="shared" si="0"/>
        <v>23</v>
      </c>
      <c r="R17" s="106"/>
      <c r="S17" s="106">
        <f t="shared" si="0"/>
        <v>15</v>
      </c>
      <c r="T17" s="106"/>
      <c r="U17" s="107">
        <f>SUM(U12:U15)</f>
        <v>128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6">
    <tabColor indexed="17"/>
  </sheetPr>
  <dimension ref="A1:Y17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Startlist!A87</f>
        <v>ZŠ a MŠ Mikuláše z Husi, Tábor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Startlist!B87</f>
        <v>Tábor</v>
      </c>
      <c r="B5" s="270"/>
      <c r="C5" s="271"/>
      <c r="D5" s="18"/>
      <c r="E5" s="18"/>
      <c r="F5" s="269" t="str">
        <f>Startlist!C87</f>
        <v>Petr Pavliš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Startlist!E87</f>
        <v>79</v>
      </c>
      <c r="B12" s="22" t="str">
        <f>Startlist!F87</f>
        <v>Daniela Černá</v>
      </c>
      <c r="C12" s="27">
        <v>20</v>
      </c>
      <c r="D12" s="9"/>
      <c r="E12" s="27">
        <v>0</v>
      </c>
      <c r="F12" s="9"/>
      <c r="G12" s="27">
        <v>15</v>
      </c>
      <c r="H12" s="9"/>
      <c r="I12" s="27">
        <v>0</v>
      </c>
      <c r="J12" s="9">
        <f>IF(I12&gt;parametry!$F$10,"error",IF(I12&lt;0,"error",IF(I12="","Points","")))</f>
      </c>
      <c r="K12" s="102">
        <f>G12+I12</f>
        <v>15</v>
      </c>
      <c r="L12" s="75"/>
      <c r="M12" s="27">
        <v>40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40</v>
      </c>
      <c r="R12" s="75"/>
      <c r="S12" s="27">
        <v>0</v>
      </c>
      <c r="T12" s="9">
        <f>IF(S12&gt;20,"error",IF(S12&lt;0,"error",IF(S12="","Points","")))</f>
      </c>
      <c r="U12" s="30">
        <f>IF(D12="error","error",W12)</f>
        <v>75</v>
      </c>
      <c r="V12" s="291">
        <f>IF(U12="error","error",IF(U13="error","error",IF(U14="error","error",IF(U15="error","error",U12+U13+U14+U15))))</f>
        <v>358</v>
      </c>
      <c r="W12" s="4">
        <f>IF(F12="error","error",IF(H12="error","error",IF(J12="error","error",IF(L12="error","error",IF(N12="error","error",IF(P12="error","error",IF(R12="error","error",IF(T12="error","error",X12))))))))</f>
        <v>75</v>
      </c>
      <c r="X12">
        <f>C12+E12+K12+Q12+S12</f>
        <v>75</v>
      </c>
    </row>
    <row r="13" spans="1:24" ht="19.5" customHeight="1">
      <c r="A13" s="23">
        <f>Startlist!E88</f>
        <v>80</v>
      </c>
      <c r="B13" s="24" t="str">
        <f>Startlist!F88</f>
        <v>Petra Ondríková</v>
      </c>
      <c r="C13" s="28">
        <v>40</v>
      </c>
      <c r="D13" s="10"/>
      <c r="E13" s="28">
        <v>0</v>
      </c>
      <c r="F13" s="10"/>
      <c r="G13" s="28">
        <v>20</v>
      </c>
      <c r="H13" s="10"/>
      <c r="I13" s="28">
        <v>0</v>
      </c>
      <c r="J13" s="10">
        <f>IF(I13&gt;parametry!$F$10,"error",IF(I13&lt;0,"error",IF(I13="","Points","")))</f>
      </c>
      <c r="K13" s="103">
        <f>G13+I13</f>
        <v>20</v>
      </c>
      <c r="L13" s="76"/>
      <c r="M13" s="28">
        <v>36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36</v>
      </c>
      <c r="R13" s="76"/>
      <c r="S13" s="28">
        <v>5</v>
      </c>
      <c r="T13" s="10">
        <f>IF(S13&gt;20,"error",IF(S13&lt;0,"error",IF(S13="","Points","")))</f>
      </c>
      <c r="U13" s="12">
        <f>IF(D13="error","error",W13)</f>
        <v>101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101</v>
      </c>
      <c r="X13">
        <f>C13+E13+K13+Q13+S13</f>
        <v>101</v>
      </c>
    </row>
    <row r="14" spans="1:24" ht="19.5" customHeight="1">
      <c r="A14" s="23">
        <f>Startlist!E89</f>
        <v>81</v>
      </c>
      <c r="B14" s="24" t="str">
        <f>Startlist!F89</f>
        <v>Štěpán Tuchyňa</v>
      </c>
      <c r="C14" s="28">
        <v>35</v>
      </c>
      <c r="D14" s="10"/>
      <c r="E14" s="28">
        <v>15</v>
      </c>
      <c r="F14" s="10"/>
      <c r="G14" s="28">
        <v>30</v>
      </c>
      <c r="H14" s="10"/>
      <c r="I14" s="28">
        <v>0</v>
      </c>
      <c r="J14" s="10">
        <f>IF(I14&gt;parametry!$F$10,"error",IF(I14&lt;0,"error",IF(I14="","Points","")))</f>
      </c>
      <c r="K14" s="103">
        <f>G14+I14</f>
        <v>30</v>
      </c>
      <c r="L14" s="76"/>
      <c r="M14" s="28">
        <v>24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24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109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109</v>
      </c>
      <c r="X14">
        <f>C14+E14+K14+Q14+S14</f>
        <v>109</v>
      </c>
    </row>
    <row r="15" spans="1:24" ht="19.5" customHeight="1" thickBot="1">
      <c r="A15" s="25">
        <f>Startlist!E90</f>
        <v>82</v>
      </c>
      <c r="B15" s="26" t="str">
        <f>Startlist!F90</f>
        <v>Martin Jahoda</v>
      </c>
      <c r="C15" s="29">
        <v>25</v>
      </c>
      <c r="D15" s="11"/>
      <c r="E15" s="29">
        <v>0</v>
      </c>
      <c r="F15" s="11"/>
      <c r="G15" s="29">
        <v>10</v>
      </c>
      <c r="H15" s="11"/>
      <c r="I15" s="29">
        <v>0</v>
      </c>
      <c r="J15" s="11">
        <f>IF(I15&gt;parametry!$F$10,"error",IF(I15&lt;0,"error",IF(I15="","Points","")))</f>
      </c>
      <c r="K15" s="104">
        <f>G15+I15</f>
        <v>10</v>
      </c>
      <c r="L15" s="77"/>
      <c r="M15" s="29">
        <v>33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33</v>
      </c>
      <c r="R15" s="77"/>
      <c r="S15" s="29">
        <v>5</v>
      </c>
      <c r="T15" s="11">
        <f>IF(S15&gt;20,"error",IF(S15&lt;0,"error",IF(S15="","Points","")))</f>
      </c>
      <c r="U15" s="13">
        <f>IF(D15="error","error",W15)</f>
        <v>73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73</v>
      </c>
      <c r="X15">
        <f>C15+E15+K15+Q15+S15</f>
        <v>73</v>
      </c>
    </row>
    <row r="16" ht="6.75" customHeight="1"/>
    <row r="17" spans="1:21" ht="12.75">
      <c r="A17" s="105"/>
      <c r="B17" s="105" t="s">
        <v>1</v>
      </c>
      <c r="C17" s="106">
        <f>SUM(C12:C15)</f>
        <v>120</v>
      </c>
      <c r="D17" s="106"/>
      <c r="E17" s="106">
        <f>SUM(E12:E15)</f>
        <v>15</v>
      </c>
      <c r="F17" s="106"/>
      <c r="G17" s="106">
        <f>SUM(G12:G15)</f>
        <v>75</v>
      </c>
      <c r="H17" s="106"/>
      <c r="I17" s="106">
        <f>SUM(I12:I15)</f>
        <v>0</v>
      </c>
      <c r="J17" s="106"/>
      <c r="K17" s="106">
        <f aca="true" t="shared" si="0" ref="K17:S17">SUM(K12:K15)</f>
        <v>75</v>
      </c>
      <c r="L17" s="106"/>
      <c r="M17" s="106">
        <f t="shared" si="0"/>
        <v>133</v>
      </c>
      <c r="N17" s="106"/>
      <c r="O17" s="106">
        <f t="shared" si="0"/>
        <v>0</v>
      </c>
      <c r="P17" s="106"/>
      <c r="Q17" s="106">
        <f t="shared" si="0"/>
        <v>133</v>
      </c>
      <c r="R17" s="106"/>
      <c r="S17" s="106">
        <f t="shared" si="0"/>
        <v>15</v>
      </c>
      <c r="T17" s="106"/>
      <c r="U17" s="107">
        <f>SUM(U12:U15)</f>
        <v>358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>
    <tabColor indexed="17"/>
  </sheetPr>
  <dimension ref="A1:Y1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375" style="0" customWidth="1"/>
    <col min="2" max="2" width="23.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Startlist!A91</f>
        <v>ZŠ a MŠ Tučapy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Startlist!B91</f>
        <v>Tučapy</v>
      </c>
      <c r="B5" s="270"/>
      <c r="C5" s="271"/>
      <c r="D5" s="18"/>
      <c r="E5" s="18"/>
      <c r="F5" s="269" t="str">
        <f>Startlist!C91</f>
        <v>Simona Pilařová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Startlist!E91</f>
        <v>83</v>
      </c>
      <c r="B12" s="22" t="str">
        <f>Startlist!F91</f>
        <v>Petra Melejnková</v>
      </c>
      <c r="C12" s="27">
        <v>30</v>
      </c>
      <c r="D12" s="9"/>
      <c r="E12" s="27">
        <v>5</v>
      </c>
      <c r="F12" s="9"/>
      <c r="G12" s="27">
        <v>15</v>
      </c>
      <c r="H12" s="9"/>
      <c r="I12" s="27">
        <v>0</v>
      </c>
      <c r="J12" s="9">
        <f>IF(I12&gt;parametry!$F$10,"error",IF(I12&lt;0,"error",IF(I12="","Points","")))</f>
      </c>
      <c r="K12" s="102">
        <f>G12+I12</f>
        <v>15</v>
      </c>
      <c r="L12" s="75"/>
      <c r="M12" s="27">
        <v>32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32</v>
      </c>
      <c r="R12" s="75"/>
      <c r="S12" s="27">
        <v>0</v>
      </c>
      <c r="T12" s="9">
        <f>IF(S12&gt;20,"error",IF(S12&lt;0,"error",IF(S12="","Points","")))</f>
      </c>
      <c r="U12" s="30">
        <f>IF(D12="error","error",W12)</f>
        <v>82</v>
      </c>
      <c r="V12" s="291">
        <f>IF(U12="error","error",IF(U13="error","error",IF(U14="error","error",IF(U15="error","error",U12+U13+U14+U15))))</f>
        <v>395</v>
      </c>
      <c r="W12" s="4">
        <f>IF(F12="error","error",IF(H12="error","error",IF(J12="error","error",IF(L12="error","error",IF(N12="error","error",IF(P12="error","error",IF(R12="error","error",IF(T12="error","error",X12))))))))</f>
        <v>82</v>
      </c>
      <c r="X12">
        <f>C12+E12+K12+Q12+S12</f>
        <v>82</v>
      </c>
    </row>
    <row r="13" spans="1:24" ht="19.5" customHeight="1">
      <c r="A13" s="23">
        <f>Startlist!E92</f>
        <v>84</v>
      </c>
      <c r="B13" s="24" t="str">
        <f>Startlist!F92</f>
        <v>Nikola Kozlová</v>
      </c>
      <c r="C13" s="28">
        <v>30</v>
      </c>
      <c r="D13" s="10"/>
      <c r="E13" s="28">
        <v>0</v>
      </c>
      <c r="F13" s="10"/>
      <c r="G13" s="28">
        <v>25</v>
      </c>
      <c r="H13" s="10"/>
      <c r="I13" s="28">
        <v>0</v>
      </c>
      <c r="J13" s="10">
        <f>IF(I13&gt;parametry!$F$10,"error",IF(I13&lt;0,"error",IF(I13="","Points","")))</f>
      </c>
      <c r="K13" s="103">
        <f>G13+I13</f>
        <v>25</v>
      </c>
      <c r="L13" s="76"/>
      <c r="M13" s="28">
        <v>36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36</v>
      </c>
      <c r="R13" s="76"/>
      <c r="S13" s="28">
        <v>20</v>
      </c>
      <c r="T13" s="10">
        <f>IF(S13&gt;20,"error",IF(S13&lt;0,"error",IF(S13="","Points","")))</f>
      </c>
      <c r="U13" s="12">
        <f>IF(D13="error","error",W13)</f>
        <v>111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111</v>
      </c>
      <c r="X13">
        <f>C13+E13+K13+Q13+S13</f>
        <v>111</v>
      </c>
    </row>
    <row r="14" spans="1:24" ht="19.5" customHeight="1">
      <c r="A14" s="23">
        <f>Startlist!E93</f>
        <v>85</v>
      </c>
      <c r="B14" s="24" t="str">
        <f>Startlist!F93</f>
        <v>Theodorus Petrů</v>
      </c>
      <c r="C14" s="28">
        <v>45</v>
      </c>
      <c r="D14" s="10"/>
      <c r="E14" s="28">
        <v>20</v>
      </c>
      <c r="F14" s="10"/>
      <c r="G14" s="28">
        <v>10</v>
      </c>
      <c r="H14" s="10"/>
      <c r="I14" s="28">
        <v>0</v>
      </c>
      <c r="J14" s="10">
        <f>IF(I14&gt;parametry!$F$10,"error",IF(I14&lt;0,"error",IF(I14="","Points","")))</f>
      </c>
      <c r="K14" s="103">
        <f>G14+I14</f>
        <v>10</v>
      </c>
      <c r="L14" s="76"/>
      <c r="M14" s="28">
        <v>23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23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103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103</v>
      </c>
      <c r="X14">
        <f>C14+E14+K14+Q14+S14</f>
        <v>103</v>
      </c>
    </row>
    <row r="15" spans="1:24" ht="19.5" customHeight="1" thickBot="1">
      <c r="A15" s="25">
        <f>Startlist!E94</f>
        <v>86</v>
      </c>
      <c r="B15" s="26" t="str">
        <f>Startlist!F94</f>
        <v>David Musil</v>
      </c>
      <c r="C15" s="29">
        <v>55</v>
      </c>
      <c r="D15" s="11"/>
      <c r="E15" s="29">
        <v>15</v>
      </c>
      <c r="F15" s="11"/>
      <c r="G15" s="29">
        <v>5</v>
      </c>
      <c r="H15" s="11"/>
      <c r="I15" s="29">
        <v>0</v>
      </c>
      <c r="J15" s="11">
        <f>IF(I15&gt;parametry!$F$10,"error",IF(I15&lt;0,"error",IF(I15="","Points","")))</f>
      </c>
      <c r="K15" s="104">
        <f>G15+I15</f>
        <v>5</v>
      </c>
      <c r="L15" s="77"/>
      <c r="M15" s="29">
        <v>4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4</v>
      </c>
      <c r="R15" s="77"/>
      <c r="S15" s="29">
        <v>20</v>
      </c>
      <c r="T15" s="11">
        <f>IF(S15&gt;20,"error",IF(S15&lt;0,"error",IF(S15="","Points","")))</f>
      </c>
      <c r="U15" s="13">
        <f>IF(D15="error","error",W15)</f>
        <v>99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99</v>
      </c>
      <c r="X15">
        <f>C15+E15+K15+Q15+S15</f>
        <v>99</v>
      </c>
    </row>
    <row r="16" ht="6.75" customHeight="1"/>
    <row r="17" spans="1:21" ht="12.75">
      <c r="A17" s="105"/>
      <c r="B17" s="105" t="s">
        <v>1</v>
      </c>
      <c r="C17" s="106">
        <f>SUM(C12:C15)</f>
        <v>160</v>
      </c>
      <c r="D17" s="106"/>
      <c r="E17" s="106">
        <f>SUM(E12:E15)</f>
        <v>40</v>
      </c>
      <c r="F17" s="106"/>
      <c r="G17" s="106">
        <f>SUM(G12:G15)</f>
        <v>55</v>
      </c>
      <c r="H17" s="106"/>
      <c r="I17" s="106">
        <f>SUM(I12:I15)</f>
        <v>0</v>
      </c>
      <c r="J17" s="106"/>
      <c r="K17" s="106">
        <f aca="true" t="shared" si="0" ref="K17:S17">SUM(K12:K15)</f>
        <v>55</v>
      </c>
      <c r="L17" s="106"/>
      <c r="M17" s="106">
        <f t="shared" si="0"/>
        <v>95</v>
      </c>
      <c r="N17" s="106"/>
      <c r="O17" s="106">
        <f t="shared" si="0"/>
        <v>0</v>
      </c>
      <c r="P17" s="106"/>
      <c r="Q17" s="106">
        <f t="shared" si="0"/>
        <v>95</v>
      </c>
      <c r="R17" s="106"/>
      <c r="S17" s="106">
        <f t="shared" si="0"/>
        <v>45</v>
      </c>
      <c r="T17" s="106"/>
      <c r="U17" s="107">
        <f>SUM(U12:U15)</f>
        <v>395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7">
    <tabColor indexed="17"/>
  </sheetPr>
  <dimension ref="A1:Y17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Startlist!A95</f>
        <v>ZŠ a MŠ Choustník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Startlist!B95</f>
        <v>Choustník</v>
      </c>
      <c r="B5" s="270"/>
      <c r="C5" s="271"/>
      <c r="D5" s="18"/>
      <c r="E5" s="18"/>
      <c r="F5" s="269" t="str">
        <f>Startlist!C95</f>
        <v>Dana Punčochářová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Startlist!E95</f>
        <v>87</v>
      </c>
      <c r="B12" s="22" t="str">
        <f>Startlist!F95</f>
        <v>Tereza Loudínová</v>
      </c>
      <c r="C12" s="27">
        <v>5</v>
      </c>
      <c r="D12" s="9"/>
      <c r="E12" s="27">
        <v>0</v>
      </c>
      <c r="F12" s="9"/>
      <c r="G12" s="27">
        <v>10</v>
      </c>
      <c r="H12" s="9"/>
      <c r="I12" s="27">
        <v>0</v>
      </c>
      <c r="J12" s="9"/>
      <c r="K12" s="102">
        <f>G12+I12</f>
        <v>10</v>
      </c>
      <c r="L12" s="75"/>
      <c r="M12" s="27">
        <v>26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26</v>
      </c>
      <c r="R12" s="75"/>
      <c r="S12" s="27">
        <v>10</v>
      </c>
      <c r="T12" s="9">
        <f>IF(S12&gt;20,"error",IF(S12&lt;0,"error",IF(S12="","Points","")))</f>
      </c>
      <c r="U12" s="30">
        <f>IF(D12="error","error",W12)</f>
        <v>51</v>
      </c>
      <c r="V12" s="291">
        <f>IF(U12="error","error",IF(U13="error","error",IF(U14="error","error",IF(U15="error","error",U12+U13+U14+U15))))</f>
        <v>166</v>
      </c>
      <c r="W12" s="4">
        <f>IF(F12="error","error",IF(H12="error","error",IF(J12="error","error",IF(L12="error","error",IF(N12="error","error",IF(P12="error","error",IF(R12="error","error",IF(T12="error","error",X12))))))))</f>
        <v>51</v>
      </c>
      <c r="X12">
        <f>C12+E12+K12+Q12+S12</f>
        <v>51</v>
      </c>
    </row>
    <row r="13" spans="1:24" ht="19.5" customHeight="1">
      <c r="A13" s="23">
        <f>Startlist!E96</f>
        <v>88</v>
      </c>
      <c r="B13" s="24" t="str">
        <f>Startlist!F96</f>
        <v>Veronika Aulíková</v>
      </c>
      <c r="C13" s="28">
        <v>15</v>
      </c>
      <c r="D13" s="10"/>
      <c r="E13" s="28">
        <v>0</v>
      </c>
      <c r="F13" s="10"/>
      <c r="G13" s="28">
        <v>0</v>
      </c>
      <c r="H13" s="10"/>
      <c r="I13" s="28">
        <v>0</v>
      </c>
      <c r="J13" s="10"/>
      <c r="K13" s="103">
        <f>G13+I13</f>
        <v>0</v>
      </c>
      <c r="L13" s="76"/>
      <c r="M13" s="28">
        <v>11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11</v>
      </c>
      <c r="R13" s="76"/>
      <c r="S13" s="28">
        <v>0</v>
      </c>
      <c r="T13" s="10">
        <f>IF(S13&gt;20,"error",IF(S13&lt;0,"error",IF(S13="","Points","")))</f>
      </c>
      <c r="U13" s="12">
        <f>IF(D13="error","error",W13)</f>
        <v>26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26</v>
      </c>
      <c r="X13">
        <f>C13+E13+K13+Q13+S13</f>
        <v>26</v>
      </c>
    </row>
    <row r="14" spans="1:24" ht="19.5" customHeight="1">
      <c r="A14" s="23">
        <f>Startlist!E97</f>
        <v>89</v>
      </c>
      <c r="B14" s="24" t="str">
        <f>Startlist!F97</f>
        <v>Martin Kůrka</v>
      </c>
      <c r="C14" s="28">
        <v>25</v>
      </c>
      <c r="D14" s="10"/>
      <c r="E14" s="28">
        <v>0</v>
      </c>
      <c r="F14" s="10"/>
      <c r="G14" s="28">
        <v>10</v>
      </c>
      <c r="H14" s="10"/>
      <c r="I14" s="28">
        <v>0</v>
      </c>
      <c r="J14" s="10"/>
      <c r="K14" s="103">
        <f>G14+I14</f>
        <v>10</v>
      </c>
      <c r="L14" s="76"/>
      <c r="M14" s="28">
        <v>14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14</v>
      </c>
      <c r="R14" s="76"/>
      <c r="S14" s="28">
        <v>15</v>
      </c>
      <c r="T14" s="10">
        <f>IF(S14&gt;20,"error",IF(S14&lt;0,"error",IF(S14="","Points","")))</f>
      </c>
      <c r="U14" s="12">
        <f>IF(D14="error","error",W14)</f>
        <v>64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64</v>
      </c>
      <c r="X14">
        <f>C14+E14+K14+Q14+S14</f>
        <v>64</v>
      </c>
    </row>
    <row r="15" spans="1:24" ht="19.5" customHeight="1" thickBot="1">
      <c r="A15" s="25">
        <f>Startlist!E98</f>
        <v>90</v>
      </c>
      <c r="B15" s="26" t="str">
        <f>Startlist!F98</f>
        <v>Jan Reisner</v>
      </c>
      <c r="C15" s="29">
        <v>10</v>
      </c>
      <c r="D15" s="11"/>
      <c r="E15" s="29">
        <v>0</v>
      </c>
      <c r="F15" s="11"/>
      <c r="G15" s="29">
        <v>0</v>
      </c>
      <c r="H15" s="11"/>
      <c r="I15" s="29">
        <v>0</v>
      </c>
      <c r="J15" s="11"/>
      <c r="K15" s="104">
        <f>G15+I15</f>
        <v>0</v>
      </c>
      <c r="L15" s="77"/>
      <c r="M15" s="29">
        <v>0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0</v>
      </c>
      <c r="R15" s="77"/>
      <c r="S15" s="29">
        <v>15</v>
      </c>
      <c r="T15" s="11">
        <f>IF(S15&gt;20,"error",IF(S15&lt;0,"error",IF(S15="","Points","")))</f>
      </c>
      <c r="U15" s="13">
        <f>IF(D15="error","error",W15)</f>
        <v>25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25</v>
      </c>
      <c r="X15">
        <f>C15+E15+K15+Q15+S15</f>
        <v>25</v>
      </c>
    </row>
    <row r="16" ht="6.75" customHeight="1"/>
    <row r="17" spans="1:21" ht="12.75">
      <c r="A17" s="105"/>
      <c r="B17" s="105" t="s">
        <v>1</v>
      </c>
      <c r="C17" s="106">
        <f>SUM(C12:C15)</f>
        <v>55</v>
      </c>
      <c r="D17" s="106"/>
      <c r="E17" s="106">
        <f>SUM(E12:E15)</f>
        <v>0</v>
      </c>
      <c r="F17" s="106"/>
      <c r="G17" s="106">
        <f>SUM(G12:G15)</f>
        <v>20</v>
      </c>
      <c r="H17" s="106"/>
      <c r="I17" s="106">
        <f>SUM(I12:I15)</f>
        <v>0</v>
      </c>
      <c r="J17" s="106"/>
      <c r="K17" s="106">
        <f aca="true" t="shared" si="0" ref="K17:S17">SUM(K12:K15)</f>
        <v>20</v>
      </c>
      <c r="L17" s="106"/>
      <c r="M17" s="106">
        <f t="shared" si="0"/>
        <v>51</v>
      </c>
      <c r="N17" s="106"/>
      <c r="O17" s="106">
        <f t="shared" si="0"/>
        <v>0</v>
      </c>
      <c r="P17" s="106"/>
      <c r="Q17" s="106">
        <f t="shared" si="0"/>
        <v>51</v>
      </c>
      <c r="R17" s="106"/>
      <c r="S17" s="106">
        <f t="shared" si="0"/>
        <v>40</v>
      </c>
      <c r="T17" s="106"/>
      <c r="U17" s="107">
        <f>SUM(U12:U15)</f>
        <v>166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3">
    <tabColor indexed="44"/>
  </sheetPr>
  <dimension ref="A1:V547"/>
  <sheetViews>
    <sheetView view="pageBreakPreview" zoomScale="130" zoomScaleSheetLayoutView="13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1" sqref="F51"/>
    </sheetView>
  </sheetViews>
  <sheetFormatPr defaultColWidth="9.00390625" defaultRowHeight="12.75"/>
  <cols>
    <col min="1" max="1" width="5.125" style="0" customWidth="1"/>
    <col min="2" max="2" width="16.00390625" style="0" customWidth="1"/>
    <col min="3" max="3" width="12.625" style="0" customWidth="1"/>
    <col min="4" max="5" width="4.00390625" style="0" customWidth="1"/>
    <col min="6" max="6" width="24.75390625" style="0" customWidth="1"/>
    <col min="7" max="11" width="4.25390625" style="0" customWidth="1"/>
    <col min="12" max="12" width="4.75390625" style="0" customWidth="1"/>
    <col min="13" max="13" width="4.25390625" style="0" customWidth="1"/>
    <col min="14" max="14" width="5.00390625" style="0" customWidth="1"/>
    <col min="15" max="16" width="4.25390625" style="0" customWidth="1"/>
  </cols>
  <sheetData>
    <row r="1" spans="1:16" ht="90" customHeight="1" thickBot="1" thickTop="1">
      <c r="A1" s="207" t="s">
        <v>16</v>
      </c>
      <c r="B1" s="211" t="str">
        <f>'jednotlivci celkem'!B1:O1</f>
        <v>Okresní kolo "Dopravní soutěže mladých cyklistů" Tábor 2014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09" t="s">
        <v>17</v>
      </c>
    </row>
    <row r="2" spans="1:22" ht="48.75" customHeight="1" thickBot="1" thickTop="1">
      <c r="A2" s="208"/>
      <c r="B2" s="158" t="str">
        <f>Startlist!A2</f>
        <v>škola</v>
      </c>
      <c r="C2" s="20" t="str">
        <f>Startlist!B2</f>
        <v>město</v>
      </c>
      <c r="D2" s="20" t="str">
        <f>Startlist!E2</f>
        <v>St.č.</v>
      </c>
      <c r="E2" s="20" t="s">
        <v>22</v>
      </c>
      <c r="F2" s="20" t="str">
        <f>Startlist!F2</f>
        <v>Příjmení a jméno</v>
      </c>
      <c r="G2" s="159" t="s">
        <v>7</v>
      </c>
      <c r="H2" s="159" t="s">
        <v>8</v>
      </c>
      <c r="I2" s="159" t="s">
        <v>10</v>
      </c>
      <c r="J2" s="159" t="s">
        <v>9</v>
      </c>
      <c r="K2" s="159" t="s">
        <v>11</v>
      </c>
      <c r="L2" s="159" t="s">
        <v>12</v>
      </c>
      <c r="M2" s="159"/>
      <c r="N2" s="159" t="s">
        <v>13</v>
      </c>
      <c r="O2" s="160" t="s">
        <v>14</v>
      </c>
      <c r="P2" s="80" t="s">
        <v>15</v>
      </c>
      <c r="Q2" s="1"/>
      <c r="R2" s="1"/>
      <c r="S2" s="1"/>
      <c r="T2" s="1"/>
      <c r="U2" s="1"/>
      <c r="V2" s="1"/>
    </row>
    <row r="3" spans="1:22" ht="19.5" customHeight="1">
      <c r="A3" s="120">
        <v>1</v>
      </c>
      <c r="B3" s="315" t="str">
        <f>IF(Startlist!D$31="I",IF(Startlist!A$31="","",Startlist!A$31),"")</f>
        <v>ZŠ a MŠ 9. května, Sezimovo Ústí</v>
      </c>
      <c r="C3" s="113" t="str">
        <f>IF(Startlist!D$31="I",IF(Startlist!B$31="","",Startlist!B$31),"")</f>
        <v>Sezimovo Ústí</v>
      </c>
      <c r="D3" s="121">
        <f>IF(B3="","",Startlist!E32)</f>
        <v>30</v>
      </c>
      <c r="E3" s="84" t="str">
        <f>IF(B3="","",Startlist!H32)</f>
        <v>d</v>
      </c>
      <c r="F3" s="122" t="str">
        <f>IF(C3="","",Startlist!F32)</f>
        <v>Pecherová Andrea</v>
      </c>
      <c r="G3" s="115">
        <f>IF($B3="","",'29-32'!C$13)</f>
        <v>5</v>
      </c>
      <c r="H3" s="115">
        <f>IF($B3="","",'29-32'!E$13)</f>
        <v>0</v>
      </c>
      <c r="I3" s="115">
        <f>IF($B3="","",'29-32'!G$13)</f>
        <v>0</v>
      </c>
      <c r="J3" s="115">
        <f>IF($B3="","",'29-32'!I$13)</f>
        <v>0</v>
      </c>
      <c r="K3" s="115">
        <f>IF($B3="","",'29-32'!K$13)</f>
        <v>0</v>
      </c>
      <c r="L3" s="115">
        <f>IF($B3="","",'29-32'!M$13)</f>
        <v>4</v>
      </c>
      <c r="M3" s="115">
        <f>IF($B3="","",'29-32'!O$13)</f>
        <v>0</v>
      </c>
      <c r="N3" s="115">
        <f>IF($B3="","",'29-32'!Q$13)</f>
        <v>4</v>
      </c>
      <c r="O3" s="123">
        <f>IF($B3="","",'29-32'!S$13)</f>
        <v>0</v>
      </c>
      <c r="P3" s="67">
        <f>IF(B3="","",IF('29-32'!X$13=0,"",'29-32'!X$13))</f>
        <v>9</v>
      </c>
      <c r="Q3" s="1"/>
      <c r="R3" s="1"/>
      <c r="S3" s="1"/>
      <c r="T3" s="1"/>
      <c r="U3" s="1"/>
      <c r="V3" s="1"/>
    </row>
    <row r="4" spans="1:22" ht="19.5" customHeight="1">
      <c r="A4" s="78">
        <f aca="true" t="shared" si="0" ref="A4:A35">A3+1</f>
        <v>2</v>
      </c>
      <c r="B4" s="316" t="str">
        <f>IF(Startlist!D$7="I",IF(Startlist!A$7="","",Startlist!A$7),"")</f>
        <v>ZŠ a MŠ Jistebnice</v>
      </c>
      <c r="C4" s="99" t="str">
        <f>IF(Startlist!D$7="I",IF(Startlist!B$7="","",Startlist!B$7),"")</f>
        <v>Jistebnice</v>
      </c>
      <c r="D4" s="36">
        <f>IF(B4="","",Startlist!E10)</f>
        <v>8</v>
      </c>
      <c r="E4" s="84" t="str">
        <f>IF(B4="","",Startlist!H10)</f>
        <v>c</v>
      </c>
      <c r="F4" s="81" t="str">
        <f>IF(C4="","",Startlist!F10)</f>
        <v>Jan Dvořák</v>
      </c>
      <c r="G4" s="66">
        <f>IF($B4="","",'5-8'!C$15)</f>
        <v>0</v>
      </c>
      <c r="H4" s="66">
        <f>IF($B4="","",'5-8'!E$15)</f>
        <v>0</v>
      </c>
      <c r="I4" s="66">
        <f>IF($B4="","",'5-8'!G$15)</f>
        <v>5</v>
      </c>
      <c r="J4" s="66">
        <f>IF($B4="","",'5-8'!I$15)</f>
        <v>0</v>
      </c>
      <c r="K4" s="66">
        <f>IF($B4="","",'5-8'!K$15)</f>
        <v>5</v>
      </c>
      <c r="L4" s="66">
        <f>IF($B4="","",'5-8'!M$15)</f>
        <v>15</v>
      </c>
      <c r="M4" s="66">
        <f>IF($B4="","",'5-8'!O$15)</f>
        <v>0</v>
      </c>
      <c r="N4" s="66">
        <f>IF($B4="","",'5-8'!Q$15)</f>
        <v>15</v>
      </c>
      <c r="O4" s="83">
        <f>IF($B4="","",'5-8'!S$15)</f>
        <v>15</v>
      </c>
      <c r="P4" s="67">
        <f>IF(B4="","",IF('5-8'!X$15=0,0,'5-8'!X$15))</f>
        <v>35</v>
      </c>
      <c r="Q4" s="1"/>
      <c r="R4" s="1"/>
      <c r="S4" s="1"/>
      <c r="T4" s="1"/>
      <c r="U4" s="1"/>
      <c r="V4" s="1"/>
    </row>
    <row r="5" spans="1:22" ht="19.5" customHeight="1">
      <c r="A5" s="78">
        <f t="shared" si="0"/>
        <v>3</v>
      </c>
      <c r="B5" s="316" t="str">
        <f>IF(Startlist!D$31="I",IF(Startlist!A$31="","",Startlist!A$31),"")</f>
        <v>ZŠ a MŠ 9. května, Sezimovo Ústí</v>
      </c>
      <c r="C5" s="99" t="str">
        <f>IF(Startlist!D$31="I",IF(Startlist!B$31="","",Startlist!B$31),"")</f>
        <v>Sezimovo Ústí</v>
      </c>
      <c r="D5" s="36">
        <f>IF(B5="","",Startlist!E33)</f>
        <v>31</v>
      </c>
      <c r="E5" s="84" t="str">
        <f>IF(B5="","",Startlist!H33)</f>
        <v>c</v>
      </c>
      <c r="F5" s="81" t="str">
        <f>IF(C5="","",Startlist!F33)</f>
        <v>Belada Tomáš</v>
      </c>
      <c r="G5" s="66">
        <f>IF($B5="","",'29-32'!C$14)</f>
        <v>10</v>
      </c>
      <c r="H5" s="66">
        <f>IF($B5="","",'29-32'!E$14)</f>
        <v>5</v>
      </c>
      <c r="I5" s="66">
        <f>IF($B5="","",'29-32'!G$14)</f>
        <v>5</v>
      </c>
      <c r="J5" s="66">
        <f>IF($B5="","",'29-32'!I$14)</f>
        <v>0</v>
      </c>
      <c r="K5" s="66">
        <f>IF($B5="","",'29-32'!K$14)</f>
        <v>5</v>
      </c>
      <c r="L5" s="66">
        <f>IF($B5="","",'29-32'!M$14)</f>
        <v>20</v>
      </c>
      <c r="M5" s="66">
        <f>IF($B5="","",'29-32'!O$14)</f>
        <v>0</v>
      </c>
      <c r="N5" s="66">
        <f>IF($B5="","",'29-32'!Q$14)</f>
        <v>20</v>
      </c>
      <c r="O5" s="83">
        <f>IF($B5="","",'29-32'!S$14)</f>
        <v>0</v>
      </c>
      <c r="P5" s="67">
        <f>IF(B5="","",IF('29-32'!X$14=0,"",'29-32'!X$14))</f>
        <v>40</v>
      </c>
      <c r="Q5" s="1"/>
      <c r="R5" s="1"/>
      <c r="S5" s="1"/>
      <c r="T5" s="1"/>
      <c r="U5" s="1"/>
      <c r="V5" s="1"/>
    </row>
    <row r="6" spans="1:16" ht="19.5" customHeight="1">
      <c r="A6" s="78">
        <f t="shared" si="0"/>
        <v>4</v>
      </c>
      <c r="B6" s="316" t="str">
        <f>IF(Startlist!D$15="I",IF(Startlist!A$15="","",Startlist!A$15),"")</f>
        <v>ZŠ Chýnov</v>
      </c>
      <c r="C6" s="99" t="str">
        <f>IF(Startlist!D$15="I",IF(Startlist!B$15="","",Startlist!B$15),"")</f>
        <v>Chýnov</v>
      </c>
      <c r="D6" s="36">
        <f>IF(B6="","",Startlist!E18)</f>
        <v>16</v>
      </c>
      <c r="E6" s="84" t="str">
        <f>IF(B6="","",Startlist!H18)</f>
        <v>c</v>
      </c>
      <c r="F6" s="81" t="str">
        <f>IF(C6="","",Startlist!F18)</f>
        <v>Aleš Stoklasa</v>
      </c>
      <c r="G6" s="66">
        <f>IF($B6="","",'13-16'!C$15)</f>
        <v>15</v>
      </c>
      <c r="H6" s="66">
        <f>IF($B6="","",'13-16'!E$15)</f>
        <v>5</v>
      </c>
      <c r="I6" s="66">
        <f>IF($B6="","",'13-16'!G$15)</f>
        <v>5</v>
      </c>
      <c r="J6" s="66">
        <f>IF($B6="","",'13-16'!I$15)</f>
        <v>0</v>
      </c>
      <c r="K6" s="66">
        <f>IF($B6="","",'13-16'!K$15)</f>
        <v>5</v>
      </c>
      <c r="L6" s="66">
        <f>IF($B6="","",'13-16'!M$15)</f>
        <v>6</v>
      </c>
      <c r="M6" s="66">
        <f>IF($B6="","",'13-16'!O$15)</f>
        <v>0</v>
      </c>
      <c r="N6" s="66">
        <f>IF($B6="","",'13-16'!Q$15)</f>
        <v>6</v>
      </c>
      <c r="O6" s="83">
        <f>IF($B6="","",'13-16'!S$15)</f>
        <v>10</v>
      </c>
      <c r="P6" s="67">
        <f>IF(B6="","",IF('13-16'!X$15=0,"",'13-16'!X$15))</f>
        <v>41</v>
      </c>
    </row>
    <row r="7" spans="1:16" ht="19.5" customHeight="1">
      <c r="A7" s="78">
        <f t="shared" si="0"/>
        <v>5</v>
      </c>
      <c r="B7" s="316" t="str">
        <f>IF(Startlist!D$27="I",IF(Startlist!A$27="","",Startlist!A$27),"")</f>
        <v>ZŠ Libušina, Bechyně</v>
      </c>
      <c r="C7" s="99" t="str">
        <f>IF(Startlist!D$27="I",IF(Startlist!B$27="","",Startlist!B$27),"")</f>
        <v>Bechyně</v>
      </c>
      <c r="D7" s="36">
        <f>IF(B7="","",Startlist!E29)</f>
        <v>27</v>
      </c>
      <c r="E7" s="84" t="str">
        <f>IF(B7="","",Startlist!H29)</f>
        <v>c</v>
      </c>
      <c r="F7" s="81" t="str">
        <f>IF(C7="","",Startlist!F29)</f>
        <v>Václav Maštera</v>
      </c>
      <c r="G7" s="66">
        <f>IF($B7="","",'25-28'!C$14)</f>
        <v>10</v>
      </c>
      <c r="H7" s="66">
        <f>IF($B7="","",'25-28'!E$14)</f>
        <v>0</v>
      </c>
      <c r="I7" s="66">
        <f>IF($B7="","",'25-28'!G$14)</f>
        <v>15</v>
      </c>
      <c r="J7" s="66">
        <f>IF($B7="","",'25-28'!I$14)</f>
        <v>0</v>
      </c>
      <c r="K7" s="66">
        <f>IF($B7="","",'25-28'!K$14)</f>
        <v>15</v>
      </c>
      <c r="L7" s="66">
        <f>IF($B7="","",'25-28'!M$14)</f>
        <v>25</v>
      </c>
      <c r="M7" s="66">
        <f>IF($B7="","",'25-28'!O$14)</f>
        <v>0</v>
      </c>
      <c r="N7" s="66">
        <f>IF($B7="","",'25-28'!Q$14)</f>
        <v>25</v>
      </c>
      <c r="O7" s="83">
        <f>IF($B7="","",'25-28'!S$14)</f>
        <v>5</v>
      </c>
      <c r="P7" s="67">
        <f>IF(B7="","",IF('25-28'!X$14=0,"",'25-28'!X$14))</f>
        <v>55</v>
      </c>
    </row>
    <row r="8" spans="1:16" ht="19.5" customHeight="1">
      <c r="A8" s="78">
        <f t="shared" si="0"/>
        <v>6</v>
      </c>
      <c r="B8" s="316" t="str">
        <f>IF(Startlist!D$3="I",IF(Startlist!A$3="","",Startlist!A$3),"")</f>
        <v>ZŠ Soběslav, Tř. E. Beneše</v>
      </c>
      <c r="C8" s="99" t="str">
        <f>IF(Startlist!D$3="I",IF(Startlist!B$3="","",Startlist!B$3),"")</f>
        <v>Soběslav</v>
      </c>
      <c r="D8" s="36">
        <f>IF(B8="","",Startlist!E6)</f>
        <v>4</v>
      </c>
      <c r="E8" s="84" t="str">
        <f>IF(B8="","",Startlist!H6)</f>
        <v>c</v>
      </c>
      <c r="F8" s="81" t="str">
        <f>IF(C8="","",Startlist!F6)</f>
        <v>Švadlena Michael</v>
      </c>
      <c r="G8" s="66">
        <f>IF($B8="","",'1-4'!C$15)</f>
        <v>20</v>
      </c>
      <c r="H8" s="66">
        <f>IF($B8="","",'1-4'!E$15)</f>
        <v>5</v>
      </c>
      <c r="I8" s="66">
        <f>IF($B8="","",'1-4'!G$15)</f>
        <v>20</v>
      </c>
      <c r="J8" s="66">
        <f>IF($B8="","",'1-4'!I$15)</f>
        <v>0</v>
      </c>
      <c r="K8" s="66">
        <f>IF($B8="","",'1-4'!K$15)</f>
        <v>20</v>
      </c>
      <c r="L8" s="66">
        <f>IF($B8="","",'1-4'!M$15)</f>
        <v>11</v>
      </c>
      <c r="M8" s="66">
        <f>IF($B8="","",'1-4'!O$15)</f>
        <v>0</v>
      </c>
      <c r="N8" s="66">
        <f>IF($B8="","",'1-4'!Q$15)</f>
        <v>11</v>
      </c>
      <c r="O8" s="83">
        <f>IF($B8="","",'1-4'!S$15)</f>
        <v>0</v>
      </c>
      <c r="P8" s="67">
        <f>IF(B8="","",IF('1-4'!X$15=0,"",'1-4'!X$15))</f>
        <v>56</v>
      </c>
    </row>
    <row r="9" spans="1:16" ht="19.5" customHeight="1">
      <c r="A9" s="78">
        <f t="shared" si="0"/>
        <v>7</v>
      </c>
      <c r="B9" s="316" t="str">
        <f>IF(Startlist!D$31="I",IF(Startlist!A$31="","",Startlist!A$31),"")</f>
        <v>ZŠ a MŠ 9. května, Sezimovo Ústí</v>
      </c>
      <c r="C9" s="99" t="str">
        <f>IF(Startlist!D$31="I",IF(Startlist!B$31="","",Startlist!B$31),"")</f>
        <v>Sezimovo Ústí</v>
      </c>
      <c r="D9" s="36">
        <f>IF(B9="","",Startlist!E34)</f>
        <v>32</v>
      </c>
      <c r="E9" s="84" t="str">
        <f>IF(B9="","",Startlist!H34)</f>
        <v>c</v>
      </c>
      <c r="F9" s="81" t="str">
        <f>IF(C9="","",Startlist!F34)</f>
        <v>Kostlán Robert</v>
      </c>
      <c r="G9" s="66">
        <f>IF($B9="","",'29-32'!C$15)</f>
        <v>10</v>
      </c>
      <c r="H9" s="66">
        <f>IF($B9="","",'29-32'!E$15)</f>
        <v>5</v>
      </c>
      <c r="I9" s="66">
        <f>IF($B9="","",'29-32'!G$15)</f>
        <v>25</v>
      </c>
      <c r="J9" s="66">
        <f>IF($B9="","",'29-32'!I$15)</f>
        <v>0</v>
      </c>
      <c r="K9" s="66">
        <f>IF($B9="","",'29-32'!K$15)</f>
        <v>25</v>
      </c>
      <c r="L9" s="66">
        <f>IF($B9="","",'29-32'!M$15)</f>
        <v>17</v>
      </c>
      <c r="M9" s="66">
        <f>IF($B9="","",'29-32'!O$15)</f>
        <v>0</v>
      </c>
      <c r="N9" s="66">
        <f>IF($B9="","",'29-32'!Q$15)</f>
        <v>17</v>
      </c>
      <c r="O9" s="83">
        <f>IF($B9="","",'29-32'!S$15)</f>
        <v>0</v>
      </c>
      <c r="P9" s="67">
        <f>IF(B9="","",IF('29-32'!X$15=0,"",'29-32'!X$15))</f>
        <v>57</v>
      </c>
    </row>
    <row r="10" spans="1:16" ht="19.5" customHeight="1">
      <c r="A10" s="78">
        <f t="shared" si="0"/>
        <v>8</v>
      </c>
      <c r="B10" s="316" t="str">
        <f>IF(Startlist!D$11="I",IF(Startlist!A$11="","",Startlist!A$11),"")</f>
        <v>ZŠ Soběslav, Komenského</v>
      </c>
      <c r="C10" s="99" t="str">
        <f>IF(Startlist!D$11="I",IF(Startlist!B$11="","",Startlist!B$11),"")</f>
        <v>Soběslav</v>
      </c>
      <c r="D10" s="36">
        <f>IF(B10="","",Startlist!E13)</f>
        <v>11</v>
      </c>
      <c r="E10" s="84" t="str">
        <f>IF(B10="","",Startlist!H13)</f>
        <v>c</v>
      </c>
      <c r="F10" s="81" t="str">
        <f>IF(C10="","",Startlist!F13)</f>
        <v>Tomáš Bauer</v>
      </c>
      <c r="G10" s="66">
        <f>IF($B10="","",'9-12'!C$14)</f>
        <v>15</v>
      </c>
      <c r="H10" s="66">
        <f>IF($B10="","",'9-12'!E$14)</f>
        <v>5</v>
      </c>
      <c r="I10" s="66">
        <f>IF($B10="","",'9-12'!G$14)</f>
        <v>5</v>
      </c>
      <c r="J10" s="66">
        <f>IF($B10="","",'9-12'!I$14)</f>
        <v>0</v>
      </c>
      <c r="K10" s="66">
        <f>IF($B10="","",'9-12'!K$14)</f>
        <v>5</v>
      </c>
      <c r="L10" s="66">
        <f>IF($B10="","",'9-12'!M$14)</f>
        <v>19</v>
      </c>
      <c r="M10" s="66">
        <f>IF($B10="","",'9-12'!O$14)</f>
        <v>0</v>
      </c>
      <c r="N10" s="66">
        <f>IF($B10="","",'9-12'!Q$14)</f>
        <v>19</v>
      </c>
      <c r="O10" s="83">
        <f>IF($B10="","",'9-12'!S$14)</f>
        <v>20</v>
      </c>
      <c r="P10" s="67">
        <f>IF(B10="","",IF('9-12'!X$14=0,0,'9-12'!X$14))</f>
        <v>64</v>
      </c>
    </row>
    <row r="11" spans="1:16" ht="19.5" customHeight="1">
      <c r="A11" s="78">
        <f t="shared" si="0"/>
        <v>9</v>
      </c>
      <c r="B11" s="316" t="str">
        <f>IF(Startlist!D$31="I",IF(Startlist!A$31="","",Startlist!A$31),"")</f>
        <v>ZŠ a MŠ 9. května, Sezimovo Ústí</v>
      </c>
      <c r="C11" s="99" t="str">
        <f>IF(Startlist!D$31="I",IF(Startlist!B$31="","",Startlist!B$31),"")</f>
        <v>Sezimovo Ústí</v>
      </c>
      <c r="D11" s="36">
        <f>IF(B11="","",Startlist!E31)</f>
        <v>29</v>
      </c>
      <c r="E11" s="84" t="str">
        <f>IF(B11="","",Startlist!H31)</f>
        <v>d</v>
      </c>
      <c r="F11" s="81" t="str">
        <f>IF(C11="","",Startlist!F31)</f>
        <v>Monika Tajtlová</v>
      </c>
      <c r="G11" s="66">
        <f>IF($B11="","",'29-32'!C$12)</f>
        <v>25</v>
      </c>
      <c r="H11" s="66">
        <f>IF($B11="","",'29-32'!E$12)</f>
        <v>0</v>
      </c>
      <c r="I11" s="66">
        <f>IF($B11="","",'29-32'!G$12)</f>
        <v>15</v>
      </c>
      <c r="J11" s="66">
        <f>IF($B11="","",'29-32'!I$12)</f>
        <v>0</v>
      </c>
      <c r="K11" s="66">
        <f>IF($B11="","",'29-32'!K$12)</f>
        <v>15</v>
      </c>
      <c r="L11" s="66">
        <f>IF($B11="","",'29-32'!M$12)</f>
        <v>14</v>
      </c>
      <c r="M11" s="66">
        <f>IF($B11="","",'29-32'!O$12)</f>
        <v>0</v>
      </c>
      <c r="N11" s="66">
        <f>IF($B11="","",'29-32'!Q$12)</f>
        <v>14</v>
      </c>
      <c r="O11" s="83">
        <f>IF($B11="","",'29-32'!S$12)</f>
        <v>10</v>
      </c>
      <c r="P11" s="67">
        <f>IF(B11="","",IF('29-32'!X$12=0,"",'29-32'!X$12))</f>
        <v>64</v>
      </c>
    </row>
    <row r="12" spans="1:16" ht="19.5" customHeight="1">
      <c r="A12" s="78">
        <f t="shared" si="0"/>
        <v>10</v>
      </c>
      <c r="B12" s="316" t="str">
        <f>IF(Startlist!D$47="I",IF(Startlist!A$47="","",Startlist!A$47),"")</f>
        <v>ZŠ a MŠ Choustník</v>
      </c>
      <c r="C12" s="99" t="str">
        <f>IF(Startlist!D$47="I",IF(Startlist!B$47="","",Startlist!B$47),"")</f>
        <v>Choustník</v>
      </c>
      <c r="D12" s="36">
        <f>IF(B12="","",Startlist!E50)</f>
        <v>48</v>
      </c>
      <c r="E12" s="84" t="str">
        <f>IF(B12="","",Startlist!H50)</f>
        <v>c</v>
      </c>
      <c r="F12" s="81" t="str">
        <f>IF(C12="","",Startlist!F50)</f>
        <v>Štěpán Vácha</v>
      </c>
      <c r="G12" s="66">
        <f>IF($B12="","",'45-48'!C$15)</f>
        <v>10</v>
      </c>
      <c r="H12" s="66">
        <f>IF($B12="","",'45-48'!E$15)</f>
        <v>10</v>
      </c>
      <c r="I12" s="66">
        <f>IF($B12="","",'45-48'!G$15)</f>
        <v>30</v>
      </c>
      <c r="J12" s="66">
        <f>IF($B12="","",'45-48'!I$15)</f>
        <v>0</v>
      </c>
      <c r="K12" s="66">
        <f>IF($B12="","",'45-48'!K$15)</f>
        <v>30</v>
      </c>
      <c r="L12" s="66">
        <f>IF($B12="","",'45-48'!M$15)</f>
        <v>12</v>
      </c>
      <c r="M12" s="66">
        <f>IF($B12="","",'45-48'!O$15)</f>
        <v>0</v>
      </c>
      <c r="N12" s="66">
        <f>IF($B12="","",'45-48'!Q$15)</f>
        <v>12</v>
      </c>
      <c r="O12" s="83">
        <f>IF($B12="","",'45-48'!S$15)</f>
        <v>5</v>
      </c>
      <c r="P12" s="67">
        <f>IF(B12="","",IF('45-48'!X$15=0,"",'45-48'!X$15))</f>
        <v>67</v>
      </c>
    </row>
    <row r="13" spans="1:16" ht="19.5" customHeight="1">
      <c r="A13" s="78">
        <f t="shared" si="0"/>
        <v>11</v>
      </c>
      <c r="B13" s="316" t="str">
        <f>IF(Startlist!D$35="I",IF(Startlist!A$35="","",Startlist!A$35),"")</f>
        <v>ZŠ a MŠ Ratibořské Hory</v>
      </c>
      <c r="C13" s="99" t="str">
        <f>IF(Startlist!D$35="I",IF(Startlist!B$35="","",Startlist!B$35),"")</f>
        <v>Ratibořské Hory</v>
      </c>
      <c r="D13" s="36">
        <f>IF(B13="","",Startlist!E35)</f>
        <v>33</v>
      </c>
      <c r="E13" s="84" t="str">
        <f>IF(B13="","",Startlist!H35)</f>
        <v>d</v>
      </c>
      <c r="F13" s="81" t="str">
        <f>IF(C13="","",Startlist!F35)</f>
        <v>Barbora Vaňková</v>
      </c>
      <c r="G13" s="66">
        <f>IF($B13="","",'33-36'!C$12)</f>
        <v>20</v>
      </c>
      <c r="H13" s="66">
        <f>IF($B13="","",'33-36'!E$12)</f>
        <v>10</v>
      </c>
      <c r="I13" s="66">
        <f>IF($B13="","",'33-36'!G$12)</f>
        <v>20</v>
      </c>
      <c r="J13" s="66">
        <f>IF($B13="","",'33-36'!I$12)</f>
        <v>0</v>
      </c>
      <c r="K13" s="66">
        <f>IF($B13="","",'33-36'!K$12)</f>
        <v>20</v>
      </c>
      <c r="L13" s="66">
        <f>IF($B13="","",'33-36'!M$12)</f>
        <v>8</v>
      </c>
      <c r="M13" s="66">
        <f>IF($B13="","",'33-36'!O$12)</f>
        <v>0</v>
      </c>
      <c r="N13" s="66">
        <f>IF($B13="","",'33-36'!Q$12)</f>
        <v>8</v>
      </c>
      <c r="O13" s="83">
        <f>IF($B13="","",'33-36'!S$12)</f>
        <v>10</v>
      </c>
      <c r="P13" s="67">
        <f>IF(B13="","",IF('33-36'!X$12=0,"",'33-36'!X$12))</f>
        <v>68</v>
      </c>
    </row>
    <row r="14" spans="1:16" ht="19.5" customHeight="1">
      <c r="A14" s="78">
        <f t="shared" si="0"/>
        <v>12</v>
      </c>
      <c r="B14" s="316" t="str">
        <f>IF(Startlist!D$3="I",IF(Startlist!A$3="","",Startlist!A$3),"")</f>
        <v>ZŠ Soběslav, Tř. E. Beneše</v>
      </c>
      <c r="C14" s="99" t="str">
        <f>IF(Startlist!D$3="I",IF(Startlist!B$3="","",Startlist!B$3),"")</f>
        <v>Soběslav</v>
      </c>
      <c r="D14" s="36">
        <f>IF(B14="","",Startlist!E3)</f>
        <v>1</v>
      </c>
      <c r="E14" s="84" t="str">
        <f>IF(B14="","",Startlist!H3)</f>
        <v>d</v>
      </c>
      <c r="F14" s="81" t="str">
        <f>IF(C14="","",Startlist!F3)</f>
        <v>Benáková Vendula</v>
      </c>
      <c r="G14" s="66">
        <f>IF($B14="","",'1-4'!C$12)</f>
        <v>10</v>
      </c>
      <c r="H14" s="66">
        <f>IF($B14="","",'1-4'!E$12)</f>
        <v>5</v>
      </c>
      <c r="I14" s="66">
        <f>IF($B14="","",'1-4'!G$12)</f>
        <v>20</v>
      </c>
      <c r="J14" s="66">
        <f>IF($B14="","",'1-4'!I$12)</f>
        <v>0</v>
      </c>
      <c r="K14" s="66">
        <f>IF($B14="","",'1-4'!K$12)</f>
        <v>20</v>
      </c>
      <c r="L14" s="66">
        <f>IF($B14="","",'1-4'!M$12)</f>
        <v>34</v>
      </c>
      <c r="M14" s="66">
        <f>IF($B14="","",'1-4'!O$12)</f>
        <v>0</v>
      </c>
      <c r="N14" s="66">
        <f>IF($B14="","",'1-4'!Q$12)</f>
        <v>34</v>
      </c>
      <c r="O14" s="83">
        <f>IF($B14="","",'1-4'!S$12)</f>
        <v>0</v>
      </c>
      <c r="P14" s="67">
        <f>IF(B14="","",IF('1-4'!X$12=0,"",'1-4'!X$12))</f>
        <v>69</v>
      </c>
    </row>
    <row r="15" spans="1:16" ht="19.5" customHeight="1">
      <c r="A15" s="78">
        <f t="shared" si="0"/>
        <v>13</v>
      </c>
      <c r="B15" s="316" t="str">
        <f>IF(Startlist!D$23="I",IF(Startlist!A$23="","",Startlist!A$23),"")</f>
        <v>ZŠ Veselí nad Lužnicí, ČS armády</v>
      </c>
      <c r="C15" s="99" t="str">
        <f>IF(Startlist!D$23="I",IF(Startlist!B$23="","",Startlist!B$23),"")</f>
        <v>Veselí nad Lužnicí</v>
      </c>
      <c r="D15" s="36">
        <f>IF(B15="","",Startlist!E26)</f>
        <v>24</v>
      </c>
      <c r="E15" s="84" t="str">
        <f>IF(B15="","",Startlist!H26)</f>
        <v>c</v>
      </c>
      <c r="F15" s="81" t="str">
        <f>IF(C15="","",Startlist!F26)</f>
        <v>David Zeman</v>
      </c>
      <c r="G15" s="66">
        <f>IF($B15="","",'21-24'!C$15)</f>
        <v>15</v>
      </c>
      <c r="H15" s="66">
        <f>IF($B15="","",'21-24'!E$15)</f>
        <v>5</v>
      </c>
      <c r="I15" s="66">
        <f>IF($B15="","",'21-24'!G$15)</f>
        <v>10</v>
      </c>
      <c r="J15" s="66">
        <f>IF($B15="","",'21-24'!I$15)</f>
        <v>0</v>
      </c>
      <c r="K15" s="66">
        <f>IF($B15="","",'21-24'!K$15)</f>
        <v>10</v>
      </c>
      <c r="L15" s="66">
        <f>IF($B15="","",'21-24'!M$15)</f>
        <v>35</v>
      </c>
      <c r="M15" s="66">
        <f>IF($B15="","",'21-24'!O$15)</f>
        <v>0</v>
      </c>
      <c r="N15" s="66">
        <f>IF($B15="","",'21-24'!Q$15)</f>
        <v>35</v>
      </c>
      <c r="O15" s="83">
        <f>IF($B15="","",'21-24'!S$15)</f>
        <v>5</v>
      </c>
      <c r="P15" s="67">
        <f>IF(B15="","",IF('21-24'!X$15=0,"",'21-24'!X$15))</f>
        <v>70</v>
      </c>
    </row>
    <row r="16" spans="1:16" ht="19.5" customHeight="1">
      <c r="A16" s="78">
        <f t="shared" si="0"/>
        <v>14</v>
      </c>
      <c r="B16" s="316" t="str">
        <f>IF(Startlist!D$47="I",IF(Startlist!A$47="","",Startlist!A$47),"")</f>
        <v>ZŠ a MŠ Choustník</v>
      </c>
      <c r="C16" s="99" t="str">
        <f>IF(Startlist!D$47="I",IF(Startlist!B$47="","",Startlist!B$47),"")</f>
        <v>Choustník</v>
      </c>
      <c r="D16" s="36">
        <f>IF(B16="","",Startlist!E49)</f>
        <v>47</v>
      </c>
      <c r="E16" s="84" t="str">
        <f>IF(B16="","",Startlist!H49)</f>
        <v>c</v>
      </c>
      <c r="F16" s="81" t="str">
        <f>IF(C16="","",Startlist!F49)</f>
        <v>Štěpán Aulík</v>
      </c>
      <c r="G16" s="66">
        <f>IF($B16="","",'45-48'!C$14)</f>
        <v>35</v>
      </c>
      <c r="H16" s="66">
        <f>IF($B16="","",'45-48'!E$14)</f>
        <v>5</v>
      </c>
      <c r="I16" s="66">
        <f>IF($B16="","",'45-48'!G$14)</f>
        <v>15</v>
      </c>
      <c r="J16" s="66">
        <f>IF($B16="","",'45-48'!I$14)</f>
        <v>0</v>
      </c>
      <c r="K16" s="66">
        <f>IF($B16="","",'45-48'!K$14)</f>
        <v>15</v>
      </c>
      <c r="L16" s="66">
        <f>IF($B16="","",'45-48'!M$14)</f>
        <v>14</v>
      </c>
      <c r="M16" s="66">
        <f>IF($B16="","",'45-48'!O$14)</f>
        <v>0</v>
      </c>
      <c r="N16" s="66">
        <f>IF($B16="","",'45-48'!Q$14)</f>
        <v>14</v>
      </c>
      <c r="O16" s="83">
        <f>IF($B16="","",'45-48'!S$14)</f>
        <v>10</v>
      </c>
      <c r="P16" s="67">
        <f>IF(B16="","",IF('45-48'!X$14=0,"",'45-48'!X$14))</f>
        <v>79</v>
      </c>
    </row>
    <row r="17" spans="1:16" ht="19.5" customHeight="1">
      <c r="A17" s="78">
        <f t="shared" si="0"/>
        <v>15</v>
      </c>
      <c r="B17" s="316" t="str">
        <f>IF(Startlist!D$3="I",IF(Startlist!A$3="","",Startlist!A$3),"")</f>
        <v>ZŠ Soběslav, Tř. E. Beneše</v>
      </c>
      <c r="C17" s="99" t="str">
        <f>IF(Startlist!D$3="I",IF(Startlist!B$3="","",Startlist!B$3),"")</f>
        <v>Soběslav</v>
      </c>
      <c r="D17" s="36">
        <f>IF(B17="","",Startlist!E4)</f>
        <v>2</v>
      </c>
      <c r="E17" s="84" t="str">
        <f>IF(B17="","",Startlist!H4)</f>
        <v>d</v>
      </c>
      <c r="F17" s="81" t="str">
        <f>IF(C17="","",Startlist!F4)</f>
        <v>Bílá Kateřina</v>
      </c>
      <c r="G17" s="66">
        <f>IF($B17="","",'1-4'!C$13)</f>
        <v>30</v>
      </c>
      <c r="H17" s="66">
        <f>IF($B17="","",'1-4'!E$13)</f>
        <v>5</v>
      </c>
      <c r="I17" s="66">
        <f>IF($B17="","",'1-4'!G$13)</f>
        <v>15</v>
      </c>
      <c r="J17" s="66">
        <f>IF($B17="","",'1-4'!I$13)</f>
        <v>0</v>
      </c>
      <c r="K17" s="66">
        <f>IF($B17="","",'1-4'!K$13)</f>
        <v>15</v>
      </c>
      <c r="L17" s="66">
        <f>IF($B17="","",'1-4'!M$13)</f>
        <v>26</v>
      </c>
      <c r="M17" s="66">
        <f>IF($B17="","",'1-4'!O$13)</f>
        <v>0</v>
      </c>
      <c r="N17" s="66">
        <f>IF($B17="","",'1-4'!Q$13)</f>
        <v>26</v>
      </c>
      <c r="O17" s="83">
        <f>IF($B17="","",'1-4'!S$13)</f>
        <v>5</v>
      </c>
      <c r="P17" s="67">
        <f>IF(B17="","",IF('1-4'!X$13=0,"",'1-4'!X$13))</f>
        <v>81</v>
      </c>
    </row>
    <row r="18" spans="1:16" ht="19.5" customHeight="1">
      <c r="A18" s="78">
        <f t="shared" si="0"/>
        <v>16</v>
      </c>
      <c r="B18" s="316" t="str">
        <f>IF(Startlist!D$23="I",IF(Startlist!A$23="","",Startlist!A$23),"")</f>
        <v>ZŠ Veselí nad Lužnicí, ČS armády</v>
      </c>
      <c r="C18" s="99" t="str">
        <f>IF(Startlist!D$23="I",IF(Startlist!B$23="","",Startlist!B$23),"")</f>
        <v>Veselí nad Lužnicí</v>
      </c>
      <c r="D18" s="36">
        <f>IF(B18="","",Startlist!E25)</f>
        <v>23</v>
      </c>
      <c r="E18" s="84" t="str">
        <f>IF(B18="","",Startlist!H25)</f>
        <v>c</v>
      </c>
      <c r="F18" s="81" t="str">
        <f>IF(C18="","",Startlist!F25)</f>
        <v>Jan Sedláček</v>
      </c>
      <c r="G18" s="66">
        <f>IF($B18="","",'21-24'!C$14)</f>
        <v>15</v>
      </c>
      <c r="H18" s="66">
        <f>IF($B18="","",'21-24'!E$14)</f>
        <v>15</v>
      </c>
      <c r="I18" s="66">
        <f>IF($B18="","",'21-24'!G$14)</f>
        <v>15</v>
      </c>
      <c r="J18" s="66">
        <f>IF($B18="","",'21-24'!I$14)</f>
        <v>0</v>
      </c>
      <c r="K18" s="66">
        <f>IF($B18="","",'21-24'!K$14)</f>
        <v>15</v>
      </c>
      <c r="L18" s="66">
        <f>IF($B18="","",'21-24'!M$14)</f>
        <v>31</v>
      </c>
      <c r="M18" s="66">
        <f>IF($B18="","",'21-24'!O$14)</f>
        <v>0</v>
      </c>
      <c r="N18" s="66">
        <f>IF($B18="","",'21-24'!Q$14)</f>
        <v>31</v>
      </c>
      <c r="O18" s="83">
        <f>IF($B18="","",'21-24'!S$14)</f>
        <v>5</v>
      </c>
      <c r="P18" s="67">
        <f>IF(B18="","",IF('21-24'!X$14=0,"",'21-24'!X$14))</f>
        <v>81</v>
      </c>
    </row>
    <row r="19" spans="1:17" ht="19.5" customHeight="1">
      <c r="A19" s="78">
        <f t="shared" si="0"/>
        <v>17</v>
      </c>
      <c r="B19" s="316" t="str">
        <f>IF(Startlist!D$3="I",IF(Startlist!A$3="","",Startlist!A$3),"")</f>
        <v>ZŠ Soběslav, Tř. E. Beneše</v>
      </c>
      <c r="C19" s="99" t="str">
        <f>IF(Startlist!D$3="I",IF(Startlist!B$3="","",Startlist!B$3),"")</f>
        <v>Soběslav</v>
      </c>
      <c r="D19" s="36">
        <f>IF(B19="","",Startlist!E5)</f>
        <v>3</v>
      </c>
      <c r="E19" s="84" t="str">
        <f>IF(B19="","",Startlist!H5)</f>
        <v>c</v>
      </c>
      <c r="F19" s="81" t="str">
        <f>IF(C19="","",Startlist!F5)</f>
        <v>Doucha Marek</v>
      </c>
      <c r="G19" s="66">
        <f>IF($B19="","",'1-4'!C$14)</f>
        <v>25</v>
      </c>
      <c r="H19" s="66">
        <f>IF($B19="","",'1-4'!E$14)</f>
        <v>10</v>
      </c>
      <c r="I19" s="66">
        <f>IF($B19="","",'1-4'!G$14)</f>
        <v>20</v>
      </c>
      <c r="J19" s="66">
        <f>IF($B19="","",'1-4'!I$14)</f>
        <v>0</v>
      </c>
      <c r="K19" s="66">
        <f>IF($B19="","",'1-4'!K$14)</f>
        <v>20</v>
      </c>
      <c r="L19" s="66">
        <f>IF($B19="","",'1-4'!M$14)</f>
        <v>24</v>
      </c>
      <c r="M19" s="66">
        <f>IF($B19="","",'1-4'!O$14)</f>
        <v>0</v>
      </c>
      <c r="N19" s="66">
        <f>IF($B19="","",'1-4'!Q$14)</f>
        <v>24</v>
      </c>
      <c r="O19" s="83">
        <f>IF($B19="","",'1-4'!S$14)</f>
        <v>5</v>
      </c>
      <c r="P19" s="67">
        <f>IF(B19="","",IF('1-4'!X$14=0,"",'1-4'!X$14))</f>
        <v>84</v>
      </c>
      <c r="Q19" s="7"/>
    </row>
    <row r="20" spans="1:16" ht="19.5" customHeight="1">
      <c r="A20" s="78">
        <f t="shared" si="0"/>
        <v>18</v>
      </c>
      <c r="B20" s="316" t="str">
        <f>IF(Startlist!D$19="I",IF(Startlist!A$19="","",Startlist!A$19),"")</f>
        <v>CZŠ Orbis Pictus, Tábor</v>
      </c>
      <c r="C20" s="99" t="str">
        <f>IF(Startlist!D$19="I",IF(Startlist!B$19="","",Startlist!B$19),"")</f>
        <v>Tábor</v>
      </c>
      <c r="D20" s="36">
        <f>IF(B20="","",Startlist!E20)</f>
        <v>18</v>
      </c>
      <c r="E20" s="84" t="str">
        <f>IF(B20="","",Startlist!H20)</f>
        <v>d</v>
      </c>
      <c r="F20" s="81" t="str">
        <f>IF(C20="","",Startlist!F20)</f>
        <v>Zaira Tuháčková</v>
      </c>
      <c r="G20" s="66">
        <f>IF($B20="","",'17-20'!C$13)</f>
        <v>10</v>
      </c>
      <c r="H20" s="66">
        <f>IF($B20="","",'17-20'!E$13)</f>
        <v>5</v>
      </c>
      <c r="I20" s="66">
        <f>IF($B20="","",'17-20'!G$13)</f>
        <v>20</v>
      </c>
      <c r="J20" s="66">
        <f>IF($B20="","",'17-20'!I$13)</f>
        <v>0</v>
      </c>
      <c r="K20" s="66">
        <f>IF($B20="","",'17-20'!K$13)</f>
        <v>20</v>
      </c>
      <c r="L20" s="66">
        <f>IF($B20="","",'17-20'!M$13)</f>
        <v>39</v>
      </c>
      <c r="M20" s="66">
        <f>IF($B20="","",'17-20'!O$13)</f>
        <v>0</v>
      </c>
      <c r="N20" s="66">
        <f>IF($B20="","",'17-20'!Q$13)</f>
        <v>39</v>
      </c>
      <c r="O20" s="83">
        <f>IF($B20="","",'17-20'!S$13)</f>
        <v>15</v>
      </c>
      <c r="P20" s="67">
        <f>IF(B20="","",IF('17-20'!X$13=0,0,'17-20'!X$13))</f>
        <v>89</v>
      </c>
    </row>
    <row r="21" spans="1:16" ht="19.5" customHeight="1">
      <c r="A21" s="78">
        <f t="shared" si="0"/>
        <v>19</v>
      </c>
      <c r="B21" s="316" t="str">
        <f>IF(Startlist!D$35="I",IF(Startlist!A$35="","",Startlist!A$35),"")</f>
        <v>ZŠ a MŠ Ratibořské Hory</v>
      </c>
      <c r="C21" s="99" t="str">
        <f>IF(Startlist!D$35="I",IF(Startlist!B$35="","",Startlist!B$35),"")</f>
        <v>Ratibořské Hory</v>
      </c>
      <c r="D21" s="36">
        <f>IF(B21="","",Startlist!E37)</f>
        <v>35</v>
      </c>
      <c r="E21" s="84" t="str">
        <f>IF(B21="","",Startlist!H37)</f>
        <v>c</v>
      </c>
      <c r="F21" s="81" t="str">
        <f>IF(C21="","",Startlist!F37)</f>
        <v>Marek Smetana</v>
      </c>
      <c r="G21" s="66">
        <f>IF($B21="","",'33-36'!C$14)</f>
        <v>35</v>
      </c>
      <c r="H21" s="66">
        <f>IF($B21="","",'33-36'!E$14)</f>
        <v>5</v>
      </c>
      <c r="I21" s="66">
        <f>IF($B21="","",'33-36'!G$14)</f>
        <v>20</v>
      </c>
      <c r="J21" s="66">
        <f>IF($B21="","",'33-36'!I$14)</f>
        <v>0</v>
      </c>
      <c r="K21" s="66">
        <f>IF($B21="","",'33-36'!K$14)</f>
        <v>20</v>
      </c>
      <c r="L21" s="66">
        <f>IF($B21="","",'33-36'!M$14)</f>
        <v>10</v>
      </c>
      <c r="M21" s="66">
        <f>IF($B21="","",'33-36'!O$14)</f>
        <v>0</v>
      </c>
      <c r="N21" s="66">
        <f>IF($B21="","",'33-36'!Q$14)</f>
        <v>10</v>
      </c>
      <c r="O21" s="83">
        <f>IF($B21="","",'33-36'!S$14)</f>
        <v>20</v>
      </c>
      <c r="P21" s="67">
        <f>IF(B21="","",IF('33-36'!X$14=0,"",'33-36'!X$14))</f>
        <v>90</v>
      </c>
    </row>
    <row r="22" spans="1:16" ht="19.5" customHeight="1">
      <c r="A22" s="78">
        <f t="shared" si="0"/>
        <v>20</v>
      </c>
      <c r="B22" s="316" t="str">
        <f>IF(Startlist!D$15="I",IF(Startlist!A$15="","",Startlist!A$15),"")</f>
        <v>ZŠ Chýnov</v>
      </c>
      <c r="C22" s="99" t="str">
        <f>IF(Startlist!D$15="I",IF(Startlist!B$15="","",Startlist!B$15),"")</f>
        <v>Chýnov</v>
      </c>
      <c r="D22" s="36">
        <f>IF(B22="","",Startlist!E17)</f>
        <v>15</v>
      </c>
      <c r="E22" s="84" t="str">
        <f>IF(B22="","",Startlist!H17)</f>
        <v>c</v>
      </c>
      <c r="F22" s="81" t="str">
        <f>IF(C22="","",Startlist!F17)</f>
        <v>Libor Kuchař</v>
      </c>
      <c r="G22" s="66">
        <f>IF($B22="","",'13-16'!C$14)</f>
        <v>15</v>
      </c>
      <c r="H22" s="66">
        <f>IF($B22="","",'13-16'!E$14)</f>
        <v>15</v>
      </c>
      <c r="I22" s="66">
        <f>IF($B22="","",'13-16'!G$14)</f>
        <v>20</v>
      </c>
      <c r="J22" s="66">
        <f>IF($B22="","",'13-16'!I$14)</f>
        <v>0</v>
      </c>
      <c r="K22" s="66">
        <f>IF($B22="","",'13-16'!K$14)</f>
        <v>20</v>
      </c>
      <c r="L22" s="66">
        <f>IF($B22="","",'13-16'!M$14)</f>
        <v>39</v>
      </c>
      <c r="M22" s="66">
        <f>IF($B22="","",'13-16'!O$14)</f>
        <v>0</v>
      </c>
      <c r="N22" s="66">
        <f>IF($B22="","",'13-16'!Q$14)</f>
        <v>39</v>
      </c>
      <c r="O22" s="83">
        <f>IF($B22="","",'13-16'!S$14)</f>
        <v>5</v>
      </c>
      <c r="P22" s="67">
        <f>IF(B22="","",IF('13-16'!X$14=0,"",'13-16'!X$14))</f>
        <v>94</v>
      </c>
    </row>
    <row r="23" spans="1:16" ht="19.5" customHeight="1">
      <c r="A23" s="78">
        <f t="shared" si="0"/>
        <v>21</v>
      </c>
      <c r="B23" s="316" t="str">
        <f>IF(Startlist!D$43="I",IF(Startlist!A$43="","",Startlist!A$43),"")</f>
        <v>ZŠ a MŠ Tučapy</v>
      </c>
      <c r="C23" s="99" t="str">
        <f>IF(Startlist!D$43="I",IF(Startlist!B$43="","",Startlist!B$43),"")</f>
        <v>Tučapy</v>
      </c>
      <c r="D23" s="36">
        <f>IF(B23="","",Startlist!E43)</f>
        <v>41</v>
      </c>
      <c r="E23" s="84" t="str">
        <f>IF(B23="","",Startlist!H43)</f>
        <v>d</v>
      </c>
      <c r="F23" s="81" t="str">
        <f>IF(C23="","",Startlist!F43)</f>
        <v>Eliška Bubníková</v>
      </c>
      <c r="G23" s="66">
        <f>IF($B23="","",'41-44'!C$12)</f>
        <v>50</v>
      </c>
      <c r="H23" s="66">
        <f>IF($B23="","",'41-44'!E$12)</f>
        <v>5</v>
      </c>
      <c r="I23" s="66">
        <f>IF($B23="","",'41-44'!G$12)</f>
        <v>30</v>
      </c>
      <c r="J23" s="66">
        <f>IF($B23="","",'41-44'!I$12)</f>
        <v>0</v>
      </c>
      <c r="K23" s="66">
        <f>IF($B23="","",'41-44'!K$12)</f>
        <v>30</v>
      </c>
      <c r="L23" s="66">
        <f>IF($B23="","",'41-44'!M$12)</f>
        <v>11</v>
      </c>
      <c r="M23" s="66">
        <f>IF($B23="","",'41-44'!O$12)</f>
        <v>0</v>
      </c>
      <c r="N23" s="66">
        <f>IF($B23="","",'41-44'!Q$12)</f>
        <v>11</v>
      </c>
      <c r="O23" s="83">
        <f>IF($B23="","",'41-44'!S$12)</f>
        <v>0</v>
      </c>
      <c r="P23" s="67">
        <f>IF(B23="","",IF('41-44'!X$12=0,"",'41-44'!X$12))</f>
        <v>96</v>
      </c>
    </row>
    <row r="24" spans="1:16" ht="19.5" customHeight="1">
      <c r="A24" s="78">
        <f t="shared" si="0"/>
        <v>22</v>
      </c>
      <c r="B24" s="316" t="str">
        <f>IF(Startlist!D$7="I",IF(Startlist!A$7="","",Startlist!A$7),"")</f>
        <v>ZŠ a MŠ Jistebnice</v>
      </c>
      <c r="C24" s="99" t="str">
        <f>IF(Startlist!D$7="I",IF(Startlist!B$7="","",Startlist!B$7),"")</f>
        <v>Jistebnice</v>
      </c>
      <c r="D24" s="36">
        <f>IF(B24="","",Startlist!E9)</f>
        <v>7</v>
      </c>
      <c r="E24" s="84" t="str">
        <f>IF(B24="","",Startlist!H9)</f>
        <v>c</v>
      </c>
      <c r="F24" s="81" t="str">
        <f>IF(C24="","",Startlist!F9)</f>
        <v>Tomáš Ruber</v>
      </c>
      <c r="G24" s="66">
        <f>IF($B24="","",'5-8'!C$14)</f>
        <v>35</v>
      </c>
      <c r="H24" s="66">
        <f>IF($B24="","",'5-8'!E$14)</f>
        <v>5</v>
      </c>
      <c r="I24" s="66">
        <f>IF($B24="","",'5-8'!G$14)</f>
        <v>30</v>
      </c>
      <c r="J24" s="66">
        <f>IF($B24="","",'5-8'!I$14)</f>
        <v>0</v>
      </c>
      <c r="K24" s="66">
        <f>IF($B24="","",'5-8'!K$14)</f>
        <v>30</v>
      </c>
      <c r="L24" s="66">
        <f>IF($B24="","",'5-8'!M$14)</f>
        <v>22</v>
      </c>
      <c r="M24" s="66">
        <f>IF($B24="","",'5-8'!O$14)</f>
        <v>0</v>
      </c>
      <c r="N24" s="66">
        <f>IF($B24="","",'5-8'!Q$14)</f>
        <v>22</v>
      </c>
      <c r="O24" s="83">
        <f>IF($B24="","",'5-8'!S$14)</f>
        <v>5</v>
      </c>
      <c r="P24" s="67">
        <f>IF(B24="","",IF('5-8'!X$14=0,"",'5-8'!X$14))</f>
        <v>97</v>
      </c>
    </row>
    <row r="25" spans="1:16" ht="19.5" customHeight="1">
      <c r="A25" s="78">
        <f t="shared" si="0"/>
        <v>23</v>
      </c>
      <c r="B25" s="316" t="str">
        <f>IF(Startlist!D$11="I",IF(Startlist!A$11="","",Startlist!A$11),"")</f>
        <v>ZŠ Soběslav, Komenského</v>
      </c>
      <c r="C25" s="99" t="str">
        <f>IF(Startlist!D$11="I",IF(Startlist!B$11="","",Startlist!B$11),"")</f>
        <v>Soběslav</v>
      </c>
      <c r="D25" s="36">
        <f>IF(B25="","",Startlist!E11)</f>
        <v>9</v>
      </c>
      <c r="E25" s="84" t="str">
        <f>IF(B25="","",Startlist!H11)</f>
        <v>d</v>
      </c>
      <c r="F25" s="81" t="str">
        <f>IF(C25="","",Startlist!F11)</f>
        <v>Kateřina Havrlantová</v>
      </c>
      <c r="G25" s="66">
        <f>IF($B25="","",'9-12'!C$12)</f>
        <v>20</v>
      </c>
      <c r="H25" s="66">
        <f>IF($B25="","",'9-12'!E$12)</f>
        <v>5</v>
      </c>
      <c r="I25" s="66">
        <f>IF($B25="","",'9-12'!G$12)</f>
        <v>25</v>
      </c>
      <c r="J25" s="66">
        <f>IF($B25="","",'9-12'!I$12)</f>
        <v>0</v>
      </c>
      <c r="K25" s="66">
        <f>IF($B25="","",'9-12'!K$12)</f>
        <v>25</v>
      </c>
      <c r="L25" s="66">
        <f>IF($B25="","",'9-12'!M$12)</f>
        <v>32</v>
      </c>
      <c r="M25" s="66">
        <f>IF($B25="","",'9-12'!O$12)</f>
        <v>0</v>
      </c>
      <c r="N25" s="66">
        <f>IF($B25="","",'9-12'!Q$12)</f>
        <v>32</v>
      </c>
      <c r="O25" s="83">
        <f>IF($B25="","",'9-12'!S$12)</f>
        <v>15</v>
      </c>
      <c r="P25" s="67">
        <f>IF(B25="","",IF('9-12'!X$12=0,"",'9-12'!X$12))</f>
        <v>97</v>
      </c>
    </row>
    <row r="26" spans="1:16" ht="19.5" customHeight="1">
      <c r="A26" s="78">
        <f t="shared" si="0"/>
        <v>24</v>
      </c>
      <c r="B26" s="316" t="str">
        <f>IF(Startlist!D$39="I",IF(Startlist!A$39="","",Startlist!A$39),"")</f>
        <v>ZŠ a MŠ Mikuláše z Husi, Tábor</v>
      </c>
      <c r="C26" s="99" t="str">
        <f>IF(Startlist!D$39="I",IF(Startlist!B$39="","",Startlist!B$39),"")</f>
        <v>Tábor</v>
      </c>
      <c r="D26" s="36">
        <f>IF(B26="","",Startlist!E42)</f>
        <v>40</v>
      </c>
      <c r="E26" s="84" t="str">
        <f>IF(B26="","",Startlist!H42)</f>
        <v>c</v>
      </c>
      <c r="F26" s="81" t="str">
        <f>IF(C26="","",Startlist!F42)</f>
        <v>Jakub Ťoupalík</v>
      </c>
      <c r="G26" s="66">
        <f>IF($B26="","",'37-40'!C$15)</f>
        <v>20</v>
      </c>
      <c r="H26" s="66">
        <f>IF($B26="","",'37-40'!E$15)</f>
        <v>5</v>
      </c>
      <c r="I26" s="66">
        <f>IF($B26="","",'37-40'!G$15)</f>
        <v>50</v>
      </c>
      <c r="J26" s="66">
        <f>IF($B26="","",'37-40'!I$15)</f>
        <v>0</v>
      </c>
      <c r="K26" s="66">
        <f>IF($B26="","",'37-40'!K$15)</f>
        <v>50</v>
      </c>
      <c r="L26" s="66">
        <f>IF($B26="","",'37-40'!M$15)</f>
        <v>4</v>
      </c>
      <c r="M26" s="66">
        <f>IF($B26="","",'37-40'!O$15)</f>
        <v>0</v>
      </c>
      <c r="N26" s="66">
        <f>IF($B26="","",'37-40'!Q$15)</f>
        <v>4</v>
      </c>
      <c r="O26" s="83">
        <f>IF($B26="","",'37-40'!S$15)</f>
        <v>20</v>
      </c>
      <c r="P26" s="67">
        <f>IF(B26="","",IF('37-40'!X$15=0,0,'37-40'!X$15))</f>
        <v>99</v>
      </c>
    </row>
    <row r="27" spans="1:16" ht="19.5" customHeight="1">
      <c r="A27" s="78">
        <f t="shared" si="0"/>
        <v>25</v>
      </c>
      <c r="B27" s="316" t="str">
        <f>IF(Startlist!D$27="I",IF(Startlist!A$27="","",Startlist!A$27),"")</f>
        <v>ZŠ Libušina, Bechyně</v>
      </c>
      <c r="C27" s="99" t="str">
        <f>IF(Startlist!D$27="I",IF(Startlist!B$27="","",Startlist!B$27),"")</f>
        <v>Bechyně</v>
      </c>
      <c r="D27" s="36">
        <f>IF(B27="","",Startlist!E27)</f>
        <v>25</v>
      </c>
      <c r="E27" s="84" t="str">
        <f>IF(B27="","",Startlist!H27)</f>
        <v>d</v>
      </c>
      <c r="F27" s="81" t="str">
        <f>IF(C27="","",Startlist!F27)</f>
        <v>Kateřina Valešová</v>
      </c>
      <c r="G27" s="66">
        <f>IF($B27="","",'25-28'!C$12)</f>
        <v>30</v>
      </c>
      <c r="H27" s="66">
        <f>IF($B27="","",'25-28'!E$12)</f>
        <v>20</v>
      </c>
      <c r="I27" s="66">
        <f>IF($B27="","",'25-28'!G$12)</f>
        <v>20</v>
      </c>
      <c r="J27" s="66">
        <f>IF($B27="","",'25-28'!I$12)</f>
        <v>0</v>
      </c>
      <c r="K27" s="66">
        <f>IF($B27="","",'25-28'!K$12)</f>
        <v>20</v>
      </c>
      <c r="L27" s="66">
        <f>IF($B27="","",'25-28'!M$12)</f>
        <v>31</v>
      </c>
      <c r="M27" s="66">
        <f>IF($B27="","",'25-28'!O$12)</f>
        <v>0</v>
      </c>
      <c r="N27" s="66">
        <f>IF($B27="","",'25-28'!Q$12)</f>
        <v>31</v>
      </c>
      <c r="O27" s="83">
        <f>IF($B27="","",'25-28'!S$12)</f>
        <v>0</v>
      </c>
      <c r="P27" s="67">
        <f>IF(B27="","",IF('25-28'!X$12=0,0,'25-28'!X$12))</f>
        <v>101</v>
      </c>
    </row>
    <row r="28" spans="1:16" ht="19.5" customHeight="1">
      <c r="A28" s="78">
        <f t="shared" si="0"/>
        <v>26</v>
      </c>
      <c r="B28" s="316" t="str">
        <f>IF(Startlist!D$19="I",IF(Startlist!A$19="","",Startlist!A$19),"")</f>
        <v>CZŠ Orbis Pictus, Tábor</v>
      </c>
      <c r="C28" s="99" t="str">
        <f>IF(Startlist!D$19="I",IF(Startlist!B$19="","",Startlist!B$19),"")</f>
        <v>Tábor</v>
      </c>
      <c r="D28" s="36">
        <f>IF(B28="","",Startlist!E21)</f>
        <v>19</v>
      </c>
      <c r="E28" s="84" t="str">
        <f>IF(B28="","",Startlist!H21)</f>
        <v>c</v>
      </c>
      <c r="F28" s="81" t="str">
        <f>IF(C28="","",Startlist!F21)</f>
        <v>Tomáš Chmátal</v>
      </c>
      <c r="G28" s="66">
        <f>IF($B28="","",'17-20'!C$14)</f>
        <v>25</v>
      </c>
      <c r="H28" s="66">
        <f>IF($B28="","",'17-20'!E$14)</f>
        <v>15</v>
      </c>
      <c r="I28" s="66">
        <f>IF($B28="","",'17-20'!G$14)</f>
        <v>15</v>
      </c>
      <c r="J28" s="66">
        <f>IF($B28="","",'17-20'!I$14)</f>
        <v>0</v>
      </c>
      <c r="K28" s="66">
        <f>IF($B28="","",'17-20'!K$14)</f>
        <v>15</v>
      </c>
      <c r="L28" s="66">
        <f>IF($B28="","",'17-20'!M$14)</f>
        <v>31</v>
      </c>
      <c r="M28" s="66">
        <f>IF($B28="","",'17-20'!O$14)</f>
        <v>0</v>
      </c>
      <c r="N28" s="66">
        <f>IF($B28="","",'17-20'!Q$14)</f>
        <v>31</v>
      </c>
      <c r="O28" s="83">
        <f>IF($B28="","",'17-20'!S$14)</f>
        <v>20</v>
      </c>
      <c r="P28" s="67">
        <f>IF(B28="","",IF('17-20'!X$14=0,"",'17-20'!X$14))</f>
        <v>106</v>
      </c>
    </row>
    <row r="29" spans="1:16" ht="19.5" customHeight="1">
      <c r="A29" s="78">
        <f t="shared" si="0"/>
        <v>27</v>
      </c>
      <c r="B29" s="316" t="str">
        <f>IF(Startlist!D$43="I",IF(Startlist!A$43="","",Startlist!A$43),"")</f>
        <v>ZŠ a MŠ Tučapy</v>
      </c>
      <c r="C29" s="99" t="str">
        <f>IF(Startlist!D$43="I",IF(Startlist!B$43="","",Startlist!B$43),"")</f>
        <v>Tučapy</v>
      </c>
      <c r="D29" s="36">
        <f>IF(B29="","",Startlist!E46)</f>
        <v>44</v>
      </c>
      <c r="E29" s="84" t="str">
        <f>IF(B29="","",Startlist!H46)</f>
        <v>c</v>
      </c>
      <c r="F29" s="81" t="str">
        <f>IF(C29="","",Startlist!F46)</f>
        <v>Vojtěch Láska</v>
      </c>
      <c r="G29" s="66">
        <f>IF($B29="","",'41-44'!C$15)</f>
        <v>40</v>
      </c>
      <c r="H29" s="66">
        <f>IF($B29="","",'41-44'!E$15)</f>
        <v>15</v>
      </c>
      <c r="I29" s="66">
        <f>IF($B29="","",'41-44'!G$15)</f>
        <v>25</v>
      </c>
      <c r="J29" s="66">
        <f>IF($B29="","",'41-44'!I$15)</f>
        <v>0</v>
      </c>
      <c r="K29" s="66">
        <f>IF($B29="","",'41-44'!K$15)</f>
        <v>25</v>
      </c>
      <c r="L29" s="66">
        <f>IF($B29="","",'41-44'!M$15)</f>
        <v>16</v>
      </c>
      <c r="M29" s="66">
        <f>IF($B29="","",'41-44'!O$15)</f>
        <v>0</v>
      </c>
      <c r="N29" s="66">
        <f>IF($B29="","",'41-44'!Q$15)</f>
        <v>16</v>
      </c>
      <c r="O29" s="83">
        <f>IF($B29="","",'41-44'!S$15)</f>
        <v>10</v>
      </c>
      <c r="P29" s="67">
        <f>IF(B29="","",IF('41-44'!X$15=0,"",'41-44'!X$15))</f>
        <v>106</v>
      </c>
    </row>
    <row r="30" spans="1:16" ht="19.5" customHeight="1">
      <c r="A30" s="78">
        <f t="shared" si="0"/>
        <v>28</v>
      </c>
      <c r="B30" s="316" t="str">
        <f>IF(Startlist!D$39="I",IF(Startlist!A$39="","",Startlist!A$39),"")</f>
        <v>ZŠ a MŠ Mikuláše z Husi, Tábor</v>
      </c>
      <c r="C30" s="99" t="str">
        <f>IF(Startlist!D$39="I",IF(Startlist!B$39="","",Startlist!B$39),"")</f>
        <v>Tábor</v>
      </c>
      <c r="D30" s="36">
        <f>IF(B30="","",Startlist!E39)</f>
        <v>37</v>
      </c>
      <c r="E30" s="84" t="str">
        <f>IF(B30="","",Startlist!H39)</f>
        <v>d</v>
      </c>
      <c r="F30" s="81" t="str">
        <f>IF(C30="","",Startlist!F39)</f>
        <v>Albína Novotná</v>
      </c>
      <c r="G30" s="66">
        <f>IF($B30="","",'37-40'!C$12)</f>
        <v>15</v>
      </c>
      <c r="H30" s="66">
        <f>IF($B30="","",'37-40'!E$12)</f>
        <v>10</v>
      </c>
      <c r="I30" s="66">
        <f>IF($B30="","",'37-40'!G$12)</f>
        <v>30</v>
      </c>
      <c r="J30" s="66">
        <f>IF($B30="","",'37-40'!I$12)</f>
        <v>0</v>
      </c>
      <c r="K30" s="66">
        <f>IF($B30="","",'37-40'!K$12)</f>
        <v>30</v>
      </c>
      <c r="L30" s="66">
        <f>IF($B30="","",'37-40'!M$12)</f>
        <v>33</v>
      </c>
      <c r="M30" s="66">
        <f>IF($B30="","",'37-40'!O$12)</f>
        <v>0</v>
      </c>
      <c r="N30" s="66">
        <f>IF($B30="","",'37-40'!Q$12)</f>
        <v>33</v>
      </c>
      <c r="O30" s="83">
        <f>IF($B30="","",'37-40'!S$12)</f>
        <v>20</v>
      </c>
      <c r="P30" s="67">
        <f>IF(B30="","",IF('37-40'!X$12=0,0,'37-40'!X$12))</f>
        <v>108</v>
      </c>
    </row>
    <row r="31" spans="1:16" ht="19.5" customHeight="1">
      <c r="A31" s="78">
        <f t="shared" si="0"/>
        <v>29</v>
      </c>
      <c r="B31" s="316" t="str">
        <f>IF(Startlist!D$39="I",IF(Startlist!A$39="","",Startlist!A$39),"")</f>
        <v>ZŠ a MŠ Mikuláše z Husi, Tábor</v>
      </c>
      <c r="C31" s="99" t="str">
        <f>IF(Startlist!D$39="I",IF(Startlist!B$39="","",Startlist!B$39),"")</f>
        <v>Tábor</v>
      </c>
      <c r="D31" s="36">
        <f>IF(B31="","",Startlist!E41)</f>
        <v>39</v>
      </c>
      <c r="E31" s="84" t="str">
        <f>IF(B31="","",Startlist!H41)</f>
        <v>c</v>
      </c>
      <c r="F31" s="81" t="str">
        <f>IF(C31="","",Startlist!F41)</f>
        <v>Antonín Cába</v>
      </c>
      <c r="G31" s="66">
        <f>IF($B31="","",'37-40'!C$14)</f>
        <v>20</v>
      </c>
      <c r="H31" s="66">
        <f>IF($B31="","",'37-40'!E$14)</f>
        <v>15</v>
      </c>
      <c r="I31" s="66">
        <f>IF($B31="","",'37-40'!G$14)</f>
        <v>30</v>
      </c>
      <c r="J31" s="66">
        <f>IF($B31="","",'37-40'!I$14)</f>
        <v>0</v>
      </c>
      <c r="K31" s="66">
        <f>IF($B31="","",'37-40'!K$14)</f>
        <v>30</v>
      </c>
      <c r="L31" s="66">
        <f>IF($B31="","",'37-40'!M$14)</f>
        <v>28</v>
      </c>
      <c r="M31" s="66">
        <f>IF($B31="","",'37-40'!O$14)</f>
        <v>0</v>
      </c>
      <c r="N31" s="66">
        <f>IF($B31="","",'37-40'!Q$14)</f>
        <v>28</v>
      </c>
      <c r="O31" s="83">
        <f>IF($B31="","",'37-40'!S$14)</f>
        <v>15</v>
      </c>
      <c r="P31" s="67">
        <f>IF(B31="","",IF('37-40'!X$14=0,"",'37-40'!X$14))</f>
        <v>108</v>
      </c>
    </row>
    <row r="32" spans="1:16" ht="19.5" customHeight="1">
      <c r="A32" s="78">
        <f t="shared" si="0"/>
        <v>30</v>
      </c>
      <c r="B32" s="316" t="str">
        <f>IF(Startlist!D$15="I",IF(Startlist!A$15="","",Startlist!A$15),"")</f>
        <v>ZŠ Chýnov</v>
      </c>
      <c r="C32" s="99" t="str">
        <f>IF(Startlist!D$15="I",IF(Startlist!B$15="","",Startlist!B$15),"")</f>
        <v>Chýnov</v>
      </c>
      <c r="D32" s="36">
        <f>IF(B32="","",Startlist!E15)</f>
        <v>13</v>
      </c>
      <c r="E32" s="84" t="str">
        <f>IF(B32="","",Startlist!H15)</f>
        <v>d</v>
      </c>
      <c r="F32" s="81" t="str">
        <f>IF(C32="","",Startlist!F15)</f>
        <v>Julie Farová</v>
      </c>
      <c r="G32" s="66">
        <f>IF($B32="","",'13-16'!C$12)</f>
        <v>30</v>
      </c>
      <c r="H32" s="66">
        <f>IF($B32="","",'13-16'!E$12)</f>
        <v>0</v>
      </c>
      <c r="I32" s="66">
        <f>IF($B32="","",'13-16'!G$12)</f>
        <v>20</v>
      </c>
      <c r="J32" s="66">
        <f>IF($B32="","",'13-16'!I$12)</f>
        <v>0</v>
      </c>
      <c r="K32" s="66">
        <f>IF($B32="","",'13-16'!K$12)</f>
        <v>20</v>
      </c>
      <c r="L32" s="66">
        <f>IF($B32="","",'13-16'!M$12)</f>
        <v>44</v>
      </c>
      <c r="M32" s="66">
        <f>IF($B32="","",'13-16'!O$12)</f>
        <v>0</v>
      </c>
      <c r="N32" s="66">
        <f>IF($B32="","",'13-16'!Q$12)</f>
        <v>44</v>
      </c>
      <c r="O32" s="83">
        <f>IF($B32="","",'13-16'!S$12)</f>
        <v>15</v>
      </c>
      <c r="P32" s="67">
        <f>IF(B32="","",IF('13-16'!X$12=0,"",'13-16'!X$12))</f>
        <v>109</v>
      </c>
    </row>
    <row r="33" spans="1:16" ht="19.5" customHeight="1">
      <c r="A33" s="78">
        <f t="shared" si="0"/>
        <v>31</v>
      </c>
      <c r="B33" s="316" t="str">
        <f>IF(Startlist!D$47="I",IF(Startlist!A$47="","",Startlist!A$47),"")</f>
        <v>ZŠ a MŠ Choustník</v>
      </c>
      <c r="C33" s="99" t="str">
        <f>IF(Startlist!D$47="I",IF(Startlist!B$47="","",Startlist!B$47),"")</f>
        <v>Choustník</v>
      </c>
      <c r="D33" s="36">
        <f>IF(B33="","",Startlist!E48)</f>
        <v>46</v>
      </c>
      <c r="E33" s="84" t="str">
        <f>IF(B33="","",Startlist!H48)</f>
        <v>d</v>
      </c>
      <c r="F33" s="81" t="str">
        <f>IF(C33="","",Startlist!F48)</f>
        <v>Tereza Štěpánová</v>
      </c>
      <c r="G33" s="66">
        <f>IF($B33="","",'45-48'!C$13)</f>
        <v>20</v>
      </c>
      <c r="H33" s="66">
        <f>IF($B33="","",'45-48'!E$13)</f>
        <v>15</v>
      </c>
      <c r="I33" s="66">
        <f>IF($B33="","",'45-48'!G$13)</f>
        <v>20</v>
      </c>
      <c r="J33" s="66">
        <f>IF($B33="","",'45-48'!I$13)</f>
        <v>0</v>
      </c>
      <c r="K33" s="66">
        <f>IF($B33="","",'45-48'!K$13)</f>
        <v>20</v>
      </c>
      <c r="L33" s="66">
        <f>IF($B33="","",'45-48'!M$13)</f>
        <v>35</v>
      </c>
      <c r="M33" s="66">
        <f>IF($B33="","",'45-48'!O$13)</f>
        <v>0</v>
      </c>
      <c r="N33" s="66">
        <f>IF($B33="","",'45-48'!Q$13)</f>
        <v>35</v>
      </c>
      <c r="O33" s="83">
        <f>IF($B33="","",'45-48'!S$13)</f>
        <v>20</v>
      </c>
      <c r="P33" s="67">
        <f>IF(B33="","",IF('45-48'!X$13=0,"",'45-48'!X$13))</f>
        <v>110</v>
      </c>
    </row>
    <row r="34" spans="1:16" ht="19.5" customHeight="1">
      <c r="A34" s="78">
        <f t="shared" si="0"/>
        <v>32</v>
      </c>
      <c r="B34" s="316" t="str">
        <f>IF(Startlist!D$19="I",IF(Startlist!A$19="","",Startlist!A$19),"")</f>
        <v>CZŠ Orbis Pictus, Tábor</v>
      </c>
      <c r="C34" s="99" t="str">
        <f>IF(Startlist!D$19="I",IF(Startlist!B$19="","",Startlist!B$19),"")</f>
        <v>Tábor</v>
      </c>
      <c r="D34" s="36">
        <f>IF(B34="","",Startlist!E19)</f>
        <v>17</v>
      </c>
      <c r="E34" s="84" t="str">
        <f>IF(B34="","",Startlist!H19)</f>
        <v>d</v>
      </c>
      <c r="F34" s="81" t="str">
        <f>IF(C34="","",Startlist!F19)</f>
        <v>Magdalena Volfová</v>
      </c>
      <c r="G34" s="66">
        <f>IF($B34="","",'17-20'!C$12)</f>
        <v>35</v>
      </c>
      <c r="H34" s="66">
        <f>IF($B34="","",'17-20'!E$12)</f>
        <v>0</v>
      </c>
      <c r="I34" s="66">
        <f>IF($B34="","",'17-20'!G$12)</f>
        <v>30</v>
      </c>
      <c r="J34" s="66">
        <f>IF($B34="","",'17-20'!I$12)</f>
        <v>0</v>
      </c>
      <c r="K34" s="66">
        <f>IF($B34="","",'17-20'!K$12)</f>
        <v>30</v>
      </c>
      <c r="L34" s="66">
        <f>IF($B34="","",'17-20'!M$12)</f>
        <v>41</v>
      </c>
      <c r="M34" s="66">
        <f>IF($B34="","",'17-20'!O$12)</f>
        <v>0</v>
      </c>
      <c r="N34" s="66">
        <f>IF($B34="","",'17-20'!Q$12)</f>
        <v>41</v>
      </c>
      <c r="O34" s="83">
        <f>IF($B34="","",'17-20'!S$12)</f>
        <v>5</v>
      </c>
      <c r="P34" s="67">
        <f>IF(B34="","",IF('17-20'!X$12=0,"",'17-20'!X$12))</f>
        <v>111</v>
      </c>
    </row>
    <row r="35" spans="1:16" ht="19.5" customHeight="1">
      <c r="A35" s="78">
        <f t="shared" si="0"/>
        <v>33</v>
      </c>
      <c r="B35" s="316" t="str">
        <f>IF(Startlist!D$19="I",IF(Startlist!A$19="","",Startlist!A$19),"")</f>
        <v>CZŠ Orbis Pictus, Tábor</v>
      </c>
      <c r="C35" s="99" t="str">
        <f>IF(Startlist!D$19="I",IF(Startlist!B$19="","",Startlist!B$19),"")</f>
        <v>Tábor</v>
      </c>
      <c r="D35" s="36">
        <f>IF(B35="","",Startlist!E22)</f>
        <v>20</v>
      </c>
      <c r="E35" s="84" t="str">
        <f>IF(B35="","",Startlist!H22)</f>
        <v>c</v>
      </c>
      <c r="F35" s="81" t="str">
        <f>IF(C35="","",Startlist!F22)</f>
        <v>Šimon Koukal</v>
      </c>
      <c r="G35" s="66">
        <f>IF($B35="","",'17-20'!C$15)</f>
        <v>30</v>
      </c>
      <c r="H35" s="66">
        <f>IF($B35="","",'17-20'!E$15)</f>
        <v>15</v>
      </c>
      <c r="I35" s="66">
        <f>IF($B35="","",'17-20'!G$15)</f>
        <v>20</v>
      </c>
      <c r="J35" s="66">
        <f>IF($B35="","",'17-20'!I$15)</f>
        <v>0</v>
      </c>
      <c r="K35" s="66">
        <f>IF($B35="","",'17-20'!K$15)</f>
        <v>20</v>
      </c>
      <c r="L35" s="66">
        <f>IF($B35="","",'17-20'!M$15)</f>
        <v>27</v>
      </c>
      <c r="M35" s="66">
        <f>IF($B35="","",'17-20'!O$15)</f>
        <v>0</v>
      </c>
      <c r="N35" s="66">
        <f>IF($B35="","",'17-20'!Q$15)</f>
        <v>27</v>
      </c>
      <c r="O35" s="83">
        <f>IF($B35="","",'17-20'!S$15)</f>
        <v>20</v>
      </c>
      <c r="P35" s="67">
        <f>IF(B35="","",IF('17-20'!X$15=0,"",'17-20'!X$15))</f>
        <v>112</v>
      </c>
    </row>
    <row r="36" spans="1:16" ht="19.5" customHeight="1">
      <c r="A36" s="78">
        <f aca="true" t="shared" si="1" ref="A36:A67">A35+1</f>
        <v>34</v>
      </c>
      <c r="B36" s="316" t="str">
        <f>IF(Startlist!D$27="I",IF(Startlist!A$27="","",Startlist!A$27),"")</f>
        <v>ZŠ Libušina, Bechyně</v>
      </c>
      <c r="C36" s="99" t="str">
        <f>IF(Startlist!D$27="I",IF(Startlist!B$27="","",Startlist!B$27),"")</f>
        <v>Bechyně</v>
      </c>
      <c r="D36" s="36">
        <f>IF(B36="","",Startlist!E30)</f>
        <v>28</v>
      </c>
      <c r="E36" s="84" t="str">
        <f>IF(B36="","",Startlist!H30)</f>
        <v>c</v>
      </c>
      <c r="F36" s="81" t="str">
        <f>IF(C36="","",Startlist!F30)</f>
        <v>Jiří Němec</v>
      </c>
      <c r="G36" s="66">
        <f>IF($B36="","",'25-28'!C$15)</f>
        <v>10</v>
      </c>
      <c r="H36" s="66">
        <f>IF($B36="","",'25-28'!E$15)</f>
        <v>15</v>
      </c>
      <c r="I36" s="66">
        <f>IF($B36="","",'25-28'!G$15)</f>
        <v>25</v>
      </c>
      <c r="J36" s="66">
        <f>IF($B36="","",'25-28'!I$15)</f>
        <v>0</v>
      </c>
      <c r="K36" s="66">
        <f>IF($B36="","",'25-28'!K$15)</f>
        <v>25</v>
      </c>
      <c r="L36" s="66">
        <f>IF($B36="","",'25-28'!M$15)</f>
        <v>42</v>
      </c>
      <c r="M36" s="66">
        <f>IF($B36="","",'25-28'!O$15)</f>
        <v>0</v>
      </c>
      <c r="N36" s="66">
        <f>IF($B36="","",'25-28'!Q$15)</f>
        <v>42</v>
      </c>
      <c r="O36" s="83">
        <f>IF($B36="","",'25-28'!S$15)</f>
        <v>20</v>
      </c>
      <c r="P36" s="67">
        <f>IF(B36="","",IF('25-28'!X$15=0,"",'25-28'!X$15))</f>
        <v>112</v>
      </c>
    </row>
    <row r="37" spans="1:16" ht="19.5" customHeight="1">
      <c r="A37" s="78">
        <f t="shared" si="1"/>
        <v>35</v>
      </c>
      <c r="B37" s="316" t="str">
        <f>IF(Startlist!D$47="I",IF(Startlist!A$47="","",Startlist!A$47),"")</f>
        <v>ZŠ a MŠ Choustník</v>
      </c>
      <c r="C37" s="99" t="str">
        <f>IF(Startlist!D$47="I",IF(Startlist!B$47="","",Startlist!B$47),"")</f>
        <v>Choustník</v>
      </c>
      <c r="D37" s="36">
        <f>IF(B37="","",Startlist!E47)</f>
        <v>45</v>
      </c>
      <c r="E37" s="84" t="str">
        <f>IF(B37="","",Startlist!H47)</f>
        <v>d</v>
      </c>
      <c r="F37" s="81" t="str">
        <f>IF(C37="","",Startlist!F47)</f>
        <v>Jana Dubová</v>
      </c>
      <c r="G37" s="66">
        <f>IF($B37="","",'45-48'!C$12)</f>
        <v>20</v>
      </c>
      <c r="H37" s="66">
        <f>IF($B37="","",'45-48'!E$12)</f>
        <v>0</v>
      </c>
      <c r="I37" s="66">
        <f>IF($B37="","",'45-48'!G$12)</f>
        <v>25</v>
      </c>
      <c r="J37" s="66">
        <f>IF($B37="","",'45-48'!I$12)</f>
        <v>0</v>
      </c>
      <c r="K37" s="66">
        <f>IF($B37="","",'45-48'!K$12)</f>
        <v>25</v>
      </c>
      <c r="L37" s="66">
        <f>IF($B37="","",'45-48'!M$12)</f>
        <v>57</v>
      </c>
      <c r="M37" s="66">
        <f>IF($B37="","",'45-48'!O$12)</f>
        <v>0</v>
      </c>
      <c r="N37" s="66">
        <f>IF($B37="","",'45-48'!Q$12)</f>
        <v>57</v>
      </c>
      <c r="O37" s="83">
        <f>IF($B37="","",'45-48'!S$12)</f>
        <v>10</v>
      </c>
      <c r="P37" s="67">
        <f>IF(B37="","",IF('45-48'!X$12=0,"",'45-48'!X$12))</f>
        <v>112</v>
      </c>
    </row>
    <row r="38" spans="1:16" ht="19.5" customHeight="1">
      <c r="A38" s="78">
        <f t="shared" si="1"/>
        <v>36</v>
      </c>
      <c r="B38" s="316" t="str">
        <f>IF(Startlist!D$7="I",IF(Startlist!A$7="","",Startlist!A$7),"")</f>
        <v>ZŠ a MŠ Jistebnice</v>
      </c>
      <c r="C38" s="99" t="str">
        <f>IF(Startlist!D$7="I",IF(Startlist!B$7="","",Startlist!B$7),"")</f>
        <v>Jistebnice</v>
      </c>
      <c r="D38" s="36">
        <f>IF(B38="","",Startlist!E7)</f>
        <v>5</v>
      </c>
      <c r="E38" s="84" t="str">
        <f>IF(B38="","",Startlist!H7)</f>
        <v>d</v>
      </c>
      <c r="F38" s="81" t="str">
        <f>IF(C38="","",Startlist!F7)</f>
        <v>Nikola Benediktová</v>
      </c>
      <c r="G38" s="66">
        <f>IF($B38="","",'5-8'!C$12)</f>
        <v>35</v>
      </c>
      <c r="H38" s="66">
        <f>IF($B38="","",'5-8'!E$12)</f>
        <v>5</v>
      </c>
      <c r="I38" s="66">
        <f>IF($B38="","",'5-8'!G$12)</f>
        <v>25</v>
      </c>
      <c r="J38" s="66">
        <f>IF($B38="","",'5-8'!I$12)</f>
        <v>0</v>
      </c>
      <c r="K38" s="66">
        <f>IF($B38="","",'5-8'!K$12)</f>
        <v>25</v>
      </c>
      <c r="L38" s="66">
        <f>IF($B38="","",'5-8'!M$12)</f>
        <v>30</v>
      </c>
      <c r="M38" s="66">
        <f>IF($B38="","",'5-8'!O$12)</f>
        <v>0</v>
      </c>
      <c r="N38" s="66">
        <f>IF($B38="","",'5-8'!Q$12)</f>
        <v>30</v>
      </c>
      <c r="O38" s="83">
        <f>IF($B38="","",'5-8'!S$12)</f>
        <v>20</v>
      </c>
      <c r="P38" s="67">
        <f>IF(B38="","",IF('5-8'!X$12=0,0,'5-8'!X$12))</f>
        <v>115</v>
      </c>
    </row>
    <row r="39" spans="1:16" ht="19.5" customHeight="1">
      <c r="A39" s="78">
        <f t="shared" si="1"/>
        <v>37</v>
      </c>
      <c r="B39" s="316" t="str">
        <f>IF(Startlist!D$39="I",IF(Startlist!A$39="","",Startlist!A$39),"")</f>
        <v>ZŠ a MŠ Mikuláše z Husi, Tábor</v>
      </c>
      <c r="C39" s="99" t="str">
        <f>IF(Startlist!D$39="I",IF(Startlist!B$39="","",Startlist!B$39),"")</f>
        <v>Tábor</v>
      </c>
      <c r="D39" s="36">
        <f>IF(B39="","",Startlist!E40)</f>
        <v>38</v>
      </c>
      <c r="E39" s="84" t="str">
        <f>IF(B39="","",Startlist!H40)</f>
        <v>d</v>
      </c>
      <c r="F39" s="81" t="str">
        <f>IF(C39="","",Startlist!F40)</f>
        <v>Aneta Kroužková</v>
      </c>
      <c r="G39" s="66">
        <f>IF($B39="","",'37-40'!C$13)</f>
        <v>25</v>
      </c>
      <c r="H39" s="66">
        <f>IF($B39="","",'37-40'!E$13)</f>
        <v>15</v>
      </c>
      <c r="I39" s="66">
        <f>IF($B39="","",'37-40'!G$13)</f>
        <v>35</v>
      </c>
      <c r="J39" s="66">
        <f>IF($B39="","",'37-40'!I$13)</f>
        <v>0</v>
      </c>
      <c r="K39" s="66">
        <f>IF($B39="","",'37-40'!K$13)</f>
        <v>35</v>
      </c>
      <c r="L39" s="66">
        <f>IF($B39="","",'37-40'!M$13)</f>
        <v>30</v>
      </c>
      <c r="M39" s="66">
        <f>IF($B39="","",'37-40'!O$13)</f>
        <v>0</v>
      </c>
      <c r="N39" s="66">
        <f>IF($B39="","",'37-40'!Q$13)</f>
        <v>30</v>
      </c>
      <c r="O39" s="83">
        <f>IF($B39="","",'37-40'!S$13)</f>
        <v>10</v>
      </c>
      <c r="P39" s="67">
        <f>IF(B39="","",IF('37-40'!X$13=0,"",'37-40'!X$13))</f>
        <v>115</v>
      </c>
    </row>
    <row r="40" spans="1:16" ht="19.5" customHeight="1">
      <c r="A40" s="78">
        <f t="shared" si="1"/>
        <v>38</v>
      </c>
      <c r="B40" s="316" t="str">
        <f>IF(Startlist!D$11="I",IF(Startlist!A$11="","",Startlist!A$11),"")</f>
        <v>ZŠ Soběslav, Komenského</v>
      </c>
      <c r="C40" s="99" t="str">
        <f>IF(Startlist!D$11="I",IF(Startlist!B$11="","",Startlist!B$11),"")</f>
        <v>Soběslav</v>
      </c>
      <c r="D40" s="36">
        <f>IF(B40="","",Startlist!E14)</f>
        <v>12</v>
      </c>
      <c r="E40" s="84" t="str">
        <f>IF(B40="","",Startlist!H14)</f>
        <v>c</v>
      </c>
      <c r="F40" s="81" t="str">
        <f>IF(C40="","",Startlist!F14)</f>
        <v>Václav Petráň</v>
      </c>
      <c r="G40" s="66">
        <f>IF($B40="","",'9-12'!C$15)</f>
        <v>50</v>
      </c>
      <c r="H40" s="66">
        <f>IF($B40="","",'9-12'!E$15)</f>
        <v>20</v>
      </c>
      <c r="I40" s="66">
        <f>IF($B40="","",'9-12'!G$15)</f>
        <v>5</v>
      </c>
      <c r="J40" s="66">
        <f>IF($B40="","",'9-12'!I$15)</f>
        <v>0</v>
      </c>
      <c r="K40" s="66">
        <f>IF($B40="","",'9-12'!K$15)</f>
        <v>5</v>
      </c>
      <c r="L40" s="66">
        <f>IF($B40="","",'9-12'!M$15)</f>
        <v>32</v>
      </c>
      <c r="M40" s="66">
        <f>IF($B40="","",'9-12'!O$15)</f>
        <v>0</v>
      </c>
      <c r="N40" s="66">
        <f>IF($B40="","",'9-12'!Q$15)</f>
        <v>32</v>
      </c>
      <c r="O40" s="83">
        <f>IF($B40="","",'9-12'!S$15)</f>
        <v>10</v>
      </c>
      <c r="P40" s="67">
        <f>IF(B40="","",IF('9-12'!X$15=0,"",'9-12'!X$15))</f>
        <v>117</v>
      </c>
    </row>
    <row r="41" spans="1:16" ht="19.5" customHeight="1">
      <c r="A41" s="78">
        <f t="shared" si="1"/>
        <v>39</v>
      </c>
      <c r="B41" s="316" t="str">
        <f>IF(Startlist!D$35="I",IF(Startlist!A$35="","",Startlist!A$35),"")</f>
        <v>ZŠ a MŠ Ratibořské Hory</v>
      </c>
      <c r="C41" s="99" t="str">
        <f>IF(Startlist!D$35="I",IF(Startlist!B$35="","",Startlist!B$35),"")</f>
        <v>Ratibořské Hory</v>
      </c>
      <c r="D41" s="36">
        <f>IF(B41="","",Startlist!E36)</f>
        <v>34</v>
      </c>
      <c r="E41" s="84" t="str">
        <f>IF(B41="","",Startlist!H36)</f>
        <v>d</v>
      </c>
      <c r="F41" s="81" t="str">
        <f>IF(C41="","",Startlist!F36)</f>
        <v>Natálie Lojdová</v>
      </c>
      <c r="G41" s="66">
        <f>IF($B41="","",'33-36'!C$13)</f>
        <v>30</v>
      </c>
      <c r="H41" s="66">
        <f>IF($B41="","",'33-36'!E$13)</f>
        <v>0</v>
      </c>
      <c r="I41" s="66">
        <f>IF($B41="","",'33-36'!G$13)</f>
        <v>30</v>
      </c>
      <c r="J41" s="66">
        <f>IF($B41="","",'33-36'!I$13)</f>
        <v>0</v>
      </c>
      <c r="K41" s="66">
        <f>IF($B41="","",'33-36'!K$13)</f>
        <v>30</v>
      </c>
      <c r="L41" s="66">
        <f>IF($B41="","",'33-36'!M$13)</f>
        <v>57</v>
      </c>
      <c r="M41" s="66">
        <f>IF($B41="","",'33-36'!O$13)</f>
        <v>0</v>
      </c>
      <c r="N41" s="66">
        <f>IF($B41="","",'33-36'!Q$13)</f>
        <v>57</v>
      </c>
      <c r="O41" s="83">
        <f>IF($B41="","",'33-36'!S$13)</f>
        <v>0</v>
      </c>
      <c r="P41" s="67">
        <f>IF(B41="","",IF('33-36'!X$13=0,"",'33-36'!X$13))</f>
        <v>117</v>
      </c>
    </row>
    <row r="42" spans="1:16" ht="19.5" customHeight="1">
      <c r="A42" s="78">
        <f t="shared" si="1"/>
        <v>40</v>
      </c>
      <c r="B42" s="316" t="str">
        <f>IF(Startlist!D$7="I",IF(Startlist!A$7="","",Startlist!A$7),"")</f>
        <v>ZŠ a MŠ Jistebnice</v>
      </c>
      <c r="C42" s="99" t="str">
        <f>IF(Startlist!D$7="I",IF(Startlist!B$7="","",Startlist!B$7),"")</f>
        <v>Jistebnice</v>
      </c>
      <c r="D42" s="36">
        <f>IF(B42="","",Startlist!E8)</f>
        <v>6</v>
      </c>
      <c r="E42" s="84" t="str">
        <f>IF(B42="","",Startlist!H8)</f>
        <v>d</v>
      </c>
      <c r="F42" s="81" t="str">
        <f>IF(C42="","",Startlist!F8)</f>
        <v>Dominika Hroncová</v>
      </c>
      <c r="G42" s="66">
        <f>IF($B42="","",'5-8'!C$13)</f>
        <v>40</v>
      </c>
      <c r="H42" s="66">
        <f>IF($B42="","",'5-8'!E$13)</f>
        <v>0</v>
      </c>
      <c r="I42" s="66">
        <f>IF($B42="","",'5-8'!G$13)</f>
        <v>35</v>
      </c>
      <c r="J42" s="66">
        <f>IF($B42="","",'5-8'!I$13)</f>
        <v>0</v>
      </c>
      <c r="K42" s="66">
        <f>IF($B42="","",'5-8'!K$13)</f>
        <v>35</v>
      </c>
      <c r="L42" s="66">
        <f>IF($B42="","",'5-8'!M$13)</f>
        <v>24</v>
      </c>
      <c r="M42" s="66">
        <f>IF($B42="","",'5-8'!O$13)</f>
        <v>0</v>
      </c>
      <c r="N42" s="66">
        <f>IF($B42="","",'5-8'!Q$13)</f>
        <v>24</v>
      </c>
      <c r="O42" s="83">
        <f>IF($B42="","",'5-8'!S$13)</f>
        <v>20</v>
      </c>
      <c r="P42" s="67">
        <f>IF(B42="","",IF('5-8'!X$13=0,"",'5-8'!X$13))</f>
        <v>119</v>
      </c>
    </row>
    <row r="43" spans="1:16" ht="19.5" customHeight="1">
      <c r="A43" s="78">
        <f t="shared" si="1"/>
        <v>41</v>
      </c>
      <c r="B43" s="316" t="str">
        <f>IF(Startlist!D$27="I",IF(Startlist!A$27="","",Startlist!A$27),"")</f>
        <v>ZŠ Libušina, Bechyně</v>
      </c>
      <c r="C43" s="99" t="str">
        <f>IF(Startlist!D$27="I",IF(Startlist!B$27="","",Startlist!B$27),"")</f>
        <v>Bechyně</v>
      </c>
      <c r="D43" s="36">
        <f>IF(B43="","",Startlist!E28)</f>
        <v>26</v>
      </c>
      <c r="E43" s="84" t="str">
        <f>IF(B43="","",Startlist!H28)</f>
        <v>d</v>
      </c>
      <c r="F43" s="81" t="str">
        <f>IF(C43="","",Startlist!F28)</f>
        <v>Kateřina Habrová</v>
      </c>
      <c r="G43" s="66">
        <f>IF($B43="","",'25-28'!C$13)</f>
        <v>35</v>
      </c>
      <c r="H43" s="66">
        <f>IF($B43="","",'25-28'!E$13)</f>
        <v>5</v>
      </c>
      <c r="I43" s="66">
        <f>IF($B43="","",'25-28'!G$13)</f>
        <v>25</v>
      </c>
      <c r="J43" s="66">
        <f>IF($B43="","",'25-28'!I$13)</f>
        <v>0</v>
      </c>
      <c r="K43" s="66">
        <f>IF($B43="","",'25-28'!K$13)</f>
        <v>25</v>
      </c>
      <c r="L43" s="66">
        <f>IF($B43="","",'25-28'!M$13)</f>
        <v>36</v>
      </c>
      <c r="M43" s="66">
        <f>IF($B43="","",'25-28'!O$13)</f>
        <v>0</v>
      </c>
      <c r="N43" s="66">
        <f>IF($B43="","",'25-28'!Q$13)</f>
        <v>36</v>
      </c>
      <c r="O43" s="83">
        <f>IF($B43="","",'25-28'!S$13)</f>
        <v>20</v>
      </c>
      <c r="P43" s="67">
        <f>IF(B43="","",IF('25-28'!X$13=0,0,'25-28'!X$13))</f>
        <v>121</v>
      </c>
    </row>
    <row r="44" spans="1:16" ht="19.5" customHeight="1">
      <c r="A44" s="78">
        <f t="shared" si="1"/>
        <v>42</v>
      </c>
      <c r="B44" s="316" t="str">
        <f>IF(Startlist!D$15="I",IF(Startlist!A$15="","",Startlist!A$15),"")</f>
        <v>ZŠ Chýnov</v>
      </c>
      <c r="C44" s="99" t="str">
        <f>IF(Startlist!D$15="I",IF(Startlist!B$15="","",Startlist!B$15),"")</f>
        <v>Chýnov</v>
      </c>
      <c r="D44" s="36">
        <f>IF(B44="","",Startlist!E16)</f>
        <v>14</v>
      </c>
      <c r="E44" s="84" t="str">
        <f>IF(B44="","",Startlist!H16)</f>
        <v>d</v>
      </c>
      <c r="F44" s="81" t="str">
        <f>IF(C44="","",Startlist!F16)</f>
        <v>Monika Blažková</v>
      </c>
      <c r="G44" s="66">
        <f>IF($B44="","",'13-16'!C$13)</f>
        <v>40</v>
      </c>
      <c r="H44" s="66">
        <f>IF($B44="","",'13-16'!E$13)</f>
        <v>0</v>
      </c>
      <c r="I44" s="66">
        <f>IF($B44="","",'13-16'!G$13)</f>
        <v>25</v>
      </c>
      <c r="J44" s="66">
        <f>IF($B44="","",'13-16'!I$13)</f>
        <v>0</v>
      </c>
      <c r="K44" s="66">
        <f>IF($B44="","",'13-16'!K$13)</f>
        <v>25</v>
      </c>
      <c r="L44" s="66">
        <f>IF($B44="","",'13-16'!M$13)</f>
        <v>42</v>
      </c>
      <c r="M44" s="66">
        <f>IF($B44="","",'13-16'!O$13)</f>
        <v>0</v>
      </c>
      <c r="N44" s="66">
        <f>IF($B44="","",'13-16'!Q$13)</f>
        <v>42</v>
      </c>
      <c r="O44" s="83">
        <f>IF($B44="","",'13-16'!S$13)</f>
        <v>15</v>
      </c>
      <c r="P44" s="67">
        <f>IF(B44="","",IF('13-16'!X$13=0,0,'13-16'!X$13))</f>
        <v>122</v>
      </c>
    </row>
    <row r="45" spans="1:16" ht="19.5" customHeight="1">
      <c r="A45" s="78">
        <f t="shared" si="1"/>
        <v>43</v>
      </c>
      <c r="B45" s="316" t="str">
        <f>IF(Startlist!D$35="I",IF(Startlist!A$35="","",Startlist!A$35),"")</f>
        <v>ZŠ a MŠ Ratibořské Hory</v>
      </c>
      <c r="C45" s="99" t="str">
        <f>IF(Startlist!D$35="I",IF(Startlist!B$35="","",Startlist!B$35),"")</f>
        <v>Ratibořské Hory</v>
      </c>
      <c r="D45" s="36">
        <f>IF(B45="","",Startlist!E38)</f>
        <v>36</v>
      </c>
      <c r="E45" s="84" t="str">
        <f>IF(B45="","",Startlist!H38)</f>
        <v>c</v>
      </c>
      <c r="F45" s="81" t="str">
        <f>IF(C45="","",Startlist!F38)</f>
        <v>Dominik Hodný</v>
      </c>
      <c r="G45" s="66">
        <f>IF($B45="","",'33-36'!C$15)</f>
        <v>25</v>
      </c>
      <c r="H45" s="66">
        <f>IF($B45="","",'33-36'!E$15)</f>
        <v>10</v>
      </c>
      <c r="I45" s="66">
        <f>IF($B45="","",'33-36'!G$15)</f>
        <v>25</v>
      </c>
      <c r="J45" s="66">
        <f>IF($B45="","",'33-36'!I$15)</f>
        <v>0</v>
      </c>
      <c r="K45" s="66">
        <f>IF($B45="","",'33-36'!K$15)</f>
        <v>25</v>
      </c>
      <c r="L45" s="66">
        <f>IF($B45="","",'33-36'!M$15)</f>
        <v>51</v>
      </c>
      <c r="M45" s="66">
        <f>IF($B45="","",'33-36'!O$15)</f>
        <v>0</v>
      </c>
      <c r="N45" s="66">
        <f>IF($B45="","",'33-36'!Q$15)</f>
        <v>51</v>
      </c>
      <c r="O45" s="83">
        <f>IF($B45="","",'33-36'!S$15)</f>
        <v>20</v>
      </c>
      <c r="P45" s="67">
        <f>IF(B45="","",IF('33-36'!X$15=0,"",'33-36'!X$15))</f>
        <v>131</v>
      </c>
    </row>
    <row r="46" spans="1:16" ht="19.5" customHeight="1">
      <c r="A46" s="78">
        <f t="shared" si="1"/>
        <v>44</v>
      </c>
      <c r="B46" s="316" t="str">
        <f>IF(Startlist!D$23="I",IF(Startlist!A$23="","",Startlist!A$23),"")</f>
        <v>ZŠ Veselí nad Lužnicí, ČS armády</v>
      </c>
      <c r="C46" s="99" t="str">
        <f>IF(Startlist!D$23="I",IF(Startlist!B$23="","",Startlist!B$23),"")</f>
        <v>Veselí nad Lužnicí</v>
      </c>
      <c r="D46" s="36">
        <f>IF(B46="","",Startlist!E24)</f>
        <v>22</v>
      </c>
      <c r="E46" s="84" t="str">
        <f>IF(B46="","",Startlist!H24)</f>
        <v>d</v>
      </c>
      <c r="F46" s="81" t="str">
        <f>IF(C46="","",Startlist!F24)</f>
        <v>Adéla Nosková</v>
      </c>
      <c r="G46" s="66">
        <f>IF($B46="","",'21-24'!C$13)</f>
        <v>35</v>
      </c>
      <c r="H46" s="66">
        <f>IF($B46="","",'21-24'!E$13)</f>
        <v>5</v>
      </c>
      <c r="I46" s="66">
        <f>IF($B46="","",'21-24'!G$13)</f>
        <v>35</v>
      </c>
      <c r="J46" s="66">
        <f>IF($B46="","",'21-24'!I$13)</f>
        <v>0</v>
      </c>
      <c r="K46" s="66">
        <f>IF($B46="","",'21-24'!K$13)</f>
        <v>35</v>
      </c>
      <c r="L46" s="66">
        <f>IF($B46="","",'21-24'!M$13)</f>
        <v>52</v>
      </c>
      <c r="M46" s="66">
        <f>IF($B46="","",'21-24'!O$13)</f>
        <v>0</v>
      </c>
      <c r="N46" s="66">
        <f>IF($B46="","",'21-24'!Q$13)</f>
        <v>52</v>
      </c>
      <c r="O46" s="83">
        <f>IF($B46="","",'21-24'!S$13)</f>
        <v>5</v>
      </c>
      <c r="P46" s="67">
        <f>IF(B46="","",IF('21-24'!X$13=0,0,'21-24'!X$13))</f>
        <v>132</v>
      </c>
    </row>
    <row r="47" spans="1:16" ht="19.5" customHeight="1">
      <c r="A47" s="78">
        <f t="shared" si="1"/>
        <v>45</v>
      </c>
      <c r="B47" s="316" t="str">
        <f>IF(Startlist!D$43="I",IF(Startlist!A$43="","",Startlist!A$43),"")</f>
        <v>ZŠ a MŠ Tučapy</v>
      </c>
      <c r="C47" s="99" t="str">
        <f>IF(Startlist!D$43="I",IF(Startlist!B$43="","",Startlist!B$43),"")</f>
        <v>Tučapy</v>
      </c>
      <c r="D47" s="36">
        <f>IF(B47="","",Startlist!E45)</f>
        <v>43</v>
      </c>
      <c r="E47" s="84" t="str">
        <f>IF(B47="","",Startlist!H45)</f>
        <v>c</v>
      </c>
      <c r="F47" s="81" t="str">
        <f>IF(C47="","",Startlist!F45)</f>
        <v>Jakub Koblasa</v>
      </c>
      <c r="G47" s="66">
        <f>IF($B47="","",'41-44'!C$14)</f>
        <v>50</v>
      </c>
      <c r="H47" s="66">
        <f>IF($B47="","",'41-44'!E$14)</f>
        <v>20</v>
      </c>
      <c r="I47" s="66">
        <f>IF($B47="","",'41-44'!G$14)</f>
        <v>40</v>
      </c>
      <c r="J47" s="66">
        <f>IF($B47="","",'41-44'!I$14)</f>
        <v>0</v>
      </c>
      <c r="K47" s="66">
        <f>IF($B47="","",'41-44'!K$14)</f>
        <v>40</v>
      </c>
      <c r="L47" s="66">
        <f>IF($B47="","",'41-44'!M$14)</f>
        <v>20</v>
      </c>
      <c r="M47" s="66">
        <f>IF($B47="","",'41-44'!O$14)</f>
        <v>0</v>
      </c>
      <c r="N47" s="66">
        <f>IF($B47="","",'41-44'!Q$14)</f>
        <v>20</v>
      </c>
      <c r="O47" s="83">
        <f>IF($B47="","",'41-44'!S$14)</f>
        <v>5</v>
      </c>
      <c r="P47" s="67">
        <f>IF(B47="","",IF('41-44'!X$14=0,"",'41-44'!X$14))</f>
        <v>135</v>
      </c>
    </row>
    <row r="48" spans="1:16" ht="19.5" customHeight="1">
      <c r="A48" s="78">
        <f t="shared" si="1"/>
        <v>46</v>
      </c>
      <c r="B48" s="316" t="str">
        <f>IF(Startlist!D$23="I",IF(Startlist!A$23="","",Startlist!A$23),"")</f>
        <v>ZŠ Veselí nad Lužnicí, ČS armády</v>
      </c>
      <c r="C48" s="99" t="str">
        <f>IF(Startlist!D$23="I",IF(Startlist!B$23="","",Startlist!B$23),"")</f>
        <v>Veselí nad Lužnicí</v>
      </c>
      <c r="D48" s="36">
        <f>IF(B48="","",Startlist!E23)</f>
        <v>21</v>
      </c>
      <c r="E48" s="84" t="str">
        <f>IF(B48="","",Startlist!H23)</f>
        <v>d</v>
      </c>
      <c r="F48" s="81" t="str">
        <f>IF(C48="","",Startlist!F23)</f>
        <v>Lucie Čermáková</v>
      </c>
      <c r="G48" s="66">
        <f>IF($B48="","",'21-24'!C$12)</f>
        <v>50</v>
      </c>
      <c r="H48" s="66">
        <f>IF($B48="","",'21-24'!E$12)</f>
        <v>15</v>
      </c>
      <c r="I48" s="66">
        <f>IF($B48="","",'21-24'!G$12)</f>
        <v>25</v>
      </c>
      <c r="J48" s="66">
        <f>IF($B48="","",'21-24'!I$12)</f>
        <v>0</v>
      </c>
      <c r="K48" s="66">
        <f>IF($B48="","",'21-24'!K$12)</f>
        <v>25</v>
      </c>
      <c r="L48" s="66">
        <f>IF($B48="","",'21-24'!M$12)</f>
        <v>43</v>
      </c>
      <c r="M48" s="66">
        <f>IF($B48="","",'21-24'!O$12)</f>
        <v>0</v>
      </c>
      <c r="N48" s="66">
        <f>IF($B48="","",'21-24'!Q$12)</f>
        <v>43</v>
      </c>
      <c r="O48" s="83">
        <f>IF($B48="","",'21-24'!S$12)</f>
        <v>20</v>
      </c>
      <c r="P48" s="67">
        <f>IF(B48="","",IF('21-24'!X$12=0,"",'21-24'!X$12))</f>
        <v>153</v>
      </c>
    </row>
    <row r="49" spans="1:16" ht="19.5" customHeight="1">
      <c r="A49" s="78">
        <f t="shared" si="1"/>
        <v>47</v>
      </c>
      <c r="B49" s="316" t="str">
        <f>IF(Startlist!D$43="I",IF(Startlist!A$43="","",Startlist!A$43),"")</f>
        <v>ZŠ a MŠ Tučapy</v>
      </c>
      <c r="C49" s="99" t="str">
        <f>IF(Startlist!D$43="I",IF(Startlist!B$43="","",Startlist!B$43),"")</f>
        <v>Tučapy</v>
      </c>
      <c r="D49" s="36">
        <f>IF(B49="","",Startlist!E44)</f>
        <v>42</v>
      </c>
      <c r="E49" s="84" t="str">
        <f>IF(B49="","",Startlist!H44)</f>
        <v>d</v>
      </c>
      <c r="F49" s="81" t="str">
        <f>IF(C49="","",Startlist!F44)</f>
        <v>Tereza Kopecká</v>
      </c>
      <c r="G49" s="66">
        <f>IF($B49="","",'41-44'!C$13)</f>
        <v>45</v>
      </c>
      <c r="H49" s="66">
        <f>IF($B49="","",'41-44'!E$13)</f>
        <v>20</v>
      </c>
      <c r="I49" s="66">
        <f>IF($B49="","",'41-44'!G$13)</f>
        <v>50</v>
      </c>
      <c r="J49" s="66">
        <f>IF($B49="","",'41-44'!I$13)</f>
        <v>0</v>
      </c>
      <c r="K49" s="66">
        <f>IF($B49="","",'41-44'!K$13)</f>
        <v>50</v>
      </c>
      <c r="L49" s="66">
        <f>IF($B49="","",'41-44'!M$13)</f>
        <v>43</v>
      </c>
      <c r="M49" s="66">
        <f>IF($B49="","",'41-44'!O$13)</f>
        <v>0</v>
      </c>
      <c r="N49" s="66">
        <f>IF($B49="","",'41-44'!Q$13)</f>
        <v>43</v>
      </c>
      <c r="O49" s="83">
        <f>IF($B49="","",'41-44'!S$13)</f>
        <v>20</v>
      </c>
      <c r="P49" s="67">
        <f>IF(B49="","",IF('41-44'!X$13=0,"",'41-44'!X$13))</f>
        <v>178</v>
      </c>
    </row>
    <row r="50" spans="1:16" ht="19.5" customHeight="1">
      <c r="A50" s="78">
        <f t="shared" si="1"/>
        <v>48</v>
      </c>
      <c r="B50" s="98" t="str">
        <f>IF(Startlist!D$11="I",IF(Startlist!A$11="","",Startlist!A$11),"")</f>
        <v>ZŠ Soběslav, Komenského</v>
      </c>
      <c r="C50" s="99" t="str">
        <f>IF(Startlist!D$11="I",IF(Startlist!B$11="","",Startlist!B$11),"")</f>
        <v>Soběslav</v>
      </c>
      <c r="D50" s="36">
        <f>IF(B50="","",Startlist!E12)</f>
        <v>10</v>
      </c>
      <c r="E50" s="84" t="str">
        <f>IF(B50="","",Startlist!H12)</f>
        <v>d</v>
      </c>
      <c r="F50" s="81">
        <f>IF(C50="","",Startlist!F12)</f>
        <v>0</v>
      </c>
      <c r="G50" s="66">
        <f>IF($B50="","",'9-12'!C$13)</f>
        <v>0</v>
      </c>
      <c r="H50" s="66">
        <f>IF($B50="","",'9-12'!E$13)</f>
        <v>0</v>
      </c>
      <c r="I50" s="66">
        <f>IF($B50="","",'9-12'!G$13)</f>
        <v>0</v>
      </c>
      <c r="J50" s="66">
        <f>IF($B50="","",'9-12'!I$13)</f>
        <v>0</v>
      </c>
      <c r="K50" s="66">
        <f>IF($B50="","",'9-12'!K$13)</f>
        <v>0</v>
      </c>
      <c r="L50" s="66">
        <f>IF($B50="","",'9-12'!M$13)</f>
        <v>1000</v>
      </c>
      <c r="M50" s="66">
        <f>IF($B50="","",'9-12'!O$13)</f>
        <v>0</v>
      </c>
      <c r="N50" s="66">
        <f>IF($B50="","",'9-12'!Q$13)</f>
        <v>1000</v>
      </c>
      <c r="O50" s="83">
        <f>IF($B50="","",'9-12'!S$13)</f>
        <v>0</v>
      </c>
      <c r="P50" s="67">
        <f>IF(B50="","",IF('9-12'!X$13=0,"",'9-12'!X$13))</f>
        <v>1000</v>
      </c>
    </row>
    <row r="51" spans="1:16" ht="19.5" customHeight="1">
      <c r="A51" s="78">
        <f t="shared" si="1"/>
        <v>49</v>
      </c>
      <c r="B51" s="98">
        <f>IF(Startlist!D$51="I",IF(Startlist!A$51="","",Startlist!A$51),"")</f>
      </c>
      <c r="C51" s="99">
        <f>IF(Startlist!D$51="I",IF(Startlist!B$51="","",Startlist!B$51),"")</f>
      </c>
      <c r="D51" s="36">
        <f>IF(B51="","",Startlist!E53)</f>
      </c>
      <c r="E51" s="84">
        <f>IF(B51="","",Startlist!H53)</f>
      </c>
      <c r="F51" s="81">
        <f>IF(C51="","",Startlist!F53)</f>
      </c>
      <c r="G51" s="66">
        <f>IF($B51="","",'49-52'!C$14)</f>
      </c>
      <c r="H51" s="66">
        <f>IF($B51="","",'49-52'!E$14)</f>
      </c>
      <c r="I51" s="66">
        <f>IF($B51="","",'49-52'!G$14)</f>
      </c>
      <c r="J51" s="66">
        <f>IF($B51="","",'49-52'!I$14)</f>
      </c>
      <c r="K51" s="66">
        <f>IF($B51="","",'49-52'!K$14)</f>
      </c>
      <c r="L51" s="66">
        <f>IF($B51="","",'49-52'!M$14)</f>
      </c>
      <c r="M51" s="66">
        <f>IF($B51="","",'49-52'!O$14)</f>
      </c>
      <c r="N51" s="66">
        <f>IF($B51="","",'49-52'!Q$14)</f>
      </c>
      <c r="O51" s="83">
        <f>IF($B51="","",'49-52'!S$14)</f>
      </c>
      <c r="P51" s="67">
        <f>IF(B51="","",IF('49-52'!X$14=0,0,'49-52'!X$14))</f>
      </c>
    </row>
    <row r="52" spans="1:16" ht="19.5" customHeight="1">
      <c r="A52" s="78">
        <f t="shared" si="1"/>
        <v>50</v>
      </c>
      <c r="B52" s="98">
        <f>IF(Startlist!D$55="I",IF(Startlist!A$55="","",Startlist!A$55),"")</f>
      </c>
      <c r="C52" s="99">
        <f>IF(Startlist!D$55="I",IF(Startlist!B$55="","",Startlist!B$55),"")</f>
      </c>
      <c r="D52" s="36">
        <f>IF(B52="","",Startlist!E56)</f>
      </c>
      <c r="E52" s="84">
        <f>IF(B52="","",Startlist!H56)</f>
      </c>
      <c r="F52" s="81">
        <f>IF(C52="","",Startlist!F56)</f>
      </c>
      <c r="G52" s="66">
        <f>IF($B52="","",'53-56'!C$13)</f>
      </c>
      <c r="H52" s="66">
        <f>IF($B52="","",'53-56'!E$13)</f>
      </c>
      <c r="I52" s="66">
        <f>IF($B52="","",'53-56'!G$13)</f>
      </c>
      <c r="J52" s="66">
        <f>IF($B52="","",'53-56'!I$13)</f>
      </c>
      <c r="K52" s="66">
        <f>IF($B52="","",'53-56'!K$13)</f>
      </c>
      <c r="L52" s="66">
        <f>IF($B52="","",'53-56'!M$13)</f>
      </c>
      <c r="M52" s="66">
        <f>IF($B52="","",'53-56'!O$13)</f>
      </c>
      <c r="N52" s="66">
        <f>IF($B52="","",'53-56'!Q$13)</f>
      </c>
      <c r="O52" s="83">
        <f>IF($B52="","",'53-56'!S$13)</f>
      </c>
      <c r="P52" s="67">
        <f>IF(B52="","",IF('53-56'!X$13=0,"",'53-56'!X$13))</f>
      </c>
    </row>
    <row r="53" spans="1:16" ht="19.5" customHeight="1">
      <c r="A53" s="78">
        <f t="shared" si="1"/>
        <v>51</v>
      </c>
      <c r="B53" s="98">
        <f>IF(Startlist!D$51="I",IF(Startlist!A$51="","",Startlist!A$51),"")</f>
      </c>
      <c r="C53" s="99">
        <f>IF(Startlist!D$51="I",IF(Startlist!B$51="","",Startlist!B$51),"")</f>
      </c>
      <c r="D53" s="36">
        <f>IF(B53="","",Startlist!E54)</f>
      </c>
      <c r="E53" s="84">
        <f>IF(B53="","",Startlist!H54)</f>
      </c>
      <c r="F53" s="81">
        <f>IF(C53="","",Startlist!F54)</f>
      </c>
      <c r="G53" s="66">
        <f>IF($B53="","",'49-52'!C$15)</f>
      </c>
      <c r="H53" s="66">
        <f>IF($B53="","",'49-52'!E$15)</f>
      </c>
      <c r="I53" s="66">
        <f>IF($B53="","",'49-52'!G$15)</f>
      </c>
      <c r="J53" s="66">
        <f>IF($B53="","",'49-52'!I$15)</f>
      </c>
      <c r="K53" s="66">
        <f>IF($B53="","",'49-52'!K$15)</f>
      </c>
      <c r="L53" s="66">
        <f>IF($B53="","",'49-52'!M$15)</f>
      </c>
      <c r="M53" s="66">
        <f>IF($B53="","",'49-52'!O$15)</f>
      </c>
      <c r="N53" s="66">
        <f>IF($B53="","",'49-52'!Q$15)</f>
      </c>
      <c r="O53" s="83">
        <f>IF($B53="","",'49-52'!S$15)</f>
      </c>
      <c r="P53" s="67">
        <f>IF(B53="","",IF('49-52'!X$15=0,0,'49-52'!X$15))</f>
      </c>
    </row>
    <row r="54" spans="1:16" ht="19.5" customHeight="1">
      <c r="A54" s="78">
        <f t="shared" si="1"/>
        <v>52</v>
      </c>
      <c r="B54" s="98">
        <f>IF(Startlist!D$55="I",IF(Startlist!A$55="","",Startlist!A$55),"")</f>
      </c>
      <c r="C54" s="99">
        <f>IF(Startlist!D$55="I",IF(Startlist!B$55="","",Startlist!B$55),"")</f>
      </c>
      <c r="D54" s="36">
        <f>IF(B54="","",Startlist!E58)</f>
      </c>
      <c r="E54" s="84">
        <f>IF(B54="","",Startlist!H58)</f>
      </c>
      <c r="F54" s="81">
        <f>IF(C54="","",Startlist!F58)</f>
      </c>
      <c r="G54" s="66">
        <f>IF($B54="","",'53-56'!C$15)</f>
      </c>
      <c r="H54" s="66">
        <f>IF($B54="","",'53-56'!E$15)</f>
      </c>
      <c r="I54" s="66">
        <f>IF($B54="","",'53-56'!G$15)</f>
      </c>
      <c r="J54" s="66">
        <f>IF($B54="","",'53-56'!I$15)</f>
      </c>
      <c r="K54" s="66">
        <f>IF($B54="","",'53-56'!K$15)</f>
      </c>
      <c r="L54" s="66">
        <f>IF($B54="","",'53-56'!M$15)</f>
      </c>
      <c r="M54" s="66">
        <f>IF($B54="","",'53-56'!O$15)</f>
      </c>
      <c r="N54" s="66">
        <f>IF($B54="","",'53-56'!Q$15)</f>
      </c>
      <c r="O54" s="83">
        <f>IF($B54="","",'53-56'!S$15)</f>
      </c>
      <c r="P54" s="67">
        <f>IF(B54="","",IF('53-56'!X$15=0,"",'53-56'!X$15))</f>
      </c>
    </row>
    <row r="55" spans="1:16" ht="19.5" customHeight="1">
      <c r="A55" s="78">
        <f t="shared" si="1"/>
        <v>53</v>
      </c>
      <c r="B55" s="98">
        <f>IF(Startlist!D$51="I",IF(Startlist!A$51="","",Startlist!A$51),"")</f>
      </c>
      <c r="C55" s="99">
        <f>IF(Startlist!D$51="I",IF(Startlist!B$51="","",Startlist!B$51),"")</f>
      </c>
      <c r="D55" s="36">
        <f>IF(B55="","",Startlist!E52)</f>
      </c>
      <c r="E55" s="84">
        <f>IF(B55="","",Startlist!H52)</f>
      </c>
      <c r="F55" s="81">
        <f>IF(C55="","",Startlist!F52)</f>
      </c>
      <c r="G55" s="66">
        <f>IF($B55="","",'49-52'!C$13)</f>
      </c>
      <c r="H55" s="66">
        <f>IF($B55="","",'49-52'!E$13)</f>
      </c>
      <c r="I55" s="66">
        <f>IF($B55="","",'49-52'!G$13)</f>
      </c>
      <c r="J55" s="66">
        <f>IF($B55="","",'49-52'!I$13)</f>
      </c>
      <c r="K55" s="66">
        <f>IF($B55="","",'49-52'!K$13)</f>
      </c>
      <c r="L55" s="66">
        <f>IF($B55="","",'49-52'!M$13)</f>
      </c>
      <c r="M55" s="66">
        <f>IF($B55="","",'49-52'!O$13)</f>
      </c>
      <c r="N55" s="66">
        <f>IF($B55="","",'49-52'!Q$13)</f>
      </c>
      <c r="O55" s="83">
        <f>IF($B55="","",'49-52'!S$13)</f>
      </c>
      <c r="P55" s="67">
        <f>IF(B55="","",IF('49-52'!X$13=0,"",'49-52'!X$13))</f>
      </c>
    </row>
    <row r="56" spans="1:16" ht="19.5" customHeight="1">
      <c r="A56" s="78">
        <f t="shared" si="1"/>
        <v>54</v>
      </c>
      <c r="B56" s="98">
        <f>IF(Startlist!D$55="I",IF(Startlist!A$55="","",Startlist!A$55),"")</f>
      </c>
      <c r="C56" s="99">
        <f>IF(Startlist!D$55="I",IF(Startlist!B$55="","",Startlist!B$55),"")</f>
      </c>
      <c r="D56" s="36">
        <f>IF(B56="","",Startlist!E57)</f>
      </c>
      <c r="E56" s="84">
        <f>IF(B56="","",Startlist!H57)</f>
      </c>
      <c r="F56" s="81">
        <f>IF(C56="","",Startlist!F57)</f>
      </c>
      <c r="G56" s="66">
        <f>IF($B56="","",'53-56'!C$14)</f>
      </c>
      <c r="H56" s="66">
        <f>IF($B56="","",'53-56'!E$14)</f>
      </c>
      <c r="I56" s="66">
        <f>IF($B56="","",'53-56'!G$14)</f>
      </c>
      <c r="J56" s="66">
        <f>IF($B56="","",'53-56'!I$14)</f>
      </c>
      <c r="K56" s="66">
        <f>IF($B56="","",'53-56'!K$14)</f>
      </c>
      <c r="L56" s="66">
        <f>IF($B56="","",'53-56'!M$14)</f>
      </c>
      <c r="M56" s="66">
        <f>IF($B56="","",'53-56'!O$14)</f>
      </c>
      <c r="N56" s="66">
        <f>IF($B56="","",'53-56'!Q$14)</f>
      </c>
      <c r="O56" s="83">
        <f>IF($B56="","",'53-56'!S$14)</f>
      </c>
      <c r="P56" s="67">
        <f>IF(B56="","",IF('53-56'!X$14=0,"",'53-56'!X$14))</f>
      </c>
    </row>
    <row r="57" spans="1:16" ht="19.5" customHeight="1">
      <c r="A57" s="78">
        <f t="shared" si="1"/>
        <v>55</v>
      </c>
      <c r="B57" s="98">
        <f>IF(Startlist!D$51="I",IF(Startlist!A$51="","",Startlist!A$51),"")</f>
      </c>
      <c r="C57" s="99">
        <f>IF(Startlist!D$51="I",IF(Startlist!B$51="","",Startlist!B$51),"")</f>
      </c>
      <c r="D57" s="36">
        <f>IF(B57="","",Startlist!E51)</f>
      </c>
      <c r="E57" s="84">
        <f>IF(B57="","",Startlist!H51)</f>
      </c>
      <c r="F57" s="81">
        <f>IF(C57="","",Startlist!F51)</f>
      </c>
      <c r="G57" s="66">
        <f>IF($B57="","",'49-52'!C$12)</f>
      </c>
      <c r="H57" s="66">
        <f>IF($B57="","",'49-52'!E$12)</f>
      </c>
      <c r="I57" s="66">
        <f>IF($B57="","",'49-52'!G$12)</f>
      </c>
      <c r="J57" s="66">
        <f>IF($B57="","",'49-52'!I$12)</f>
      </c>
      <c r="K57" s="66">
        <f>IF($B57="","",'49-52'!K$12)</f>
      </c>
      <c r="L57" s="66">
        <f>IF($B57="","",'49-52'!M$12)</f>
      </c>
      <c r="M57" s="66">
        <f>IF($B57="","",'49-52'!O$12)</f>
      </c>
      <c r="N57" s="66">
        <f>IF($B57="","",'49-52'!Q$12)</f>
      </c>
      <c r="O57" s="83">
        <f>IF($B57="","",'49-52'!S$12)</f>
      </c>
      <c r="P57" s="67">
        <f>IF(B57="","",IF('49-52'!X$12=0,"",'49-52'!X$12))</f>
      </c>
    </row>
    <row r="58" spans="1:16" ht="19.5" customHeight="1">
      <c r="A58" s="78">
        <f t="shared" si="1"/>
        <v>56</v>
      </c>
      <c r="B58" s="98">
        <f>IF(Startlist!D$55="I",IF(Startlist!A$55="","",Startlist!A$55),"")</f>
      </c>
      <c r="C58" s="99">
        <f>IF(Startlist!D$55="I",IF(Startlist!B$55="","",Startlist!B$55),"")</f>
      </c>
      <c r="D58" s="36">
        <f>IF(B58="","",Startlist!E55)</f>
      </c>
      <c r="E58" s="84">
        <f>IF(B58="","",Startlist!H55)</f>
      </c>
      <c r="F58" s="81">
        <f>IF(C58="","",Startlist!F55)</f>
      </c>
      <c r="G58" s="66">
        <f>IF($B58="","",'53-56'!C$12)</f>
      </c>
      <c r="H58" s="66">
        <f>IF($B58="","",'53-56'!E$12)</f>
      </c>
      <c r="I58" s="66">
        <f>IF($B58="","",'53-56'!G$12)</f>
      </c>
      <c r="J58" s="66">
        <f>IF($B58="","",'53-56'!I$12)</f>
      </c>
      <c r="K58" s="66">
        <f>IF($B58="","",'53-56'!K$12)</f>
      </c>
      <c r="L58" s="66">
        <f>IF($B58="","",'53-56'!M$12)</f>
      </c>
      <c r="M58" s="66">
        <f>IF($B58="","",'53-56'!O$12)</f>
      </c>
      <c r="N58" s="66">
        <f>IF($B58="","",'53-56'!Q$12)</f>
      </c>
      <c r="O58" s="83">
        <f>IF($B58="","",'53-56'!S$12)</f>
      </c>
      <c r="P58" s="67">
        <f>IF(B58="","",IF('53-56'!X$12=0,"",'53-56'!X$12))</f>
      </c>
    </row>
    <row r="59" spans="1:16" ht="19.5" customHeight="1" hidden="1">
      <c r="A59" s="78">
        <f t="shared" si="1"/>
        <v>57</v>
      </c>
      <c r="B59" s="98">
        <f>IF(Startlist!D$59="I",IF(Startlist!A$59="","",Startlist!A$59),"")</f>
      </c>
      <c r="C59" s="99">
        <f>IF(Startlist!D$59="I",IF(Startlist!B$59="","",Startlist!B$59),"")</f>
      </c>
      <c r="D59" s="36">
        <f>IF(B59="","",Startlist!E59)</f>
      </c>
      <c r="E59" s="84">
        <f>IF(B59="","",Startlist!H59)</f>
      </c>
      <c r="F59" s="81">
        <f>IF(C59="","",Startlist!F59)</f>
      </c>
      <c r="G59" s="66">
        <f>IF($B59="","",'101-104'!C$12)</f>
      </c>
      <c r="H59" s="66">
        <f>IF($B59="","",'101-104'!E$12)</f>
      </c>
      <c r="I59" s="66">
        <f>IF($B59="","",'101-104'!G$12)</f>
      </c>
      <c r="J59" s="66">
        <f>IF($B59="","",'101-104'!I$12)</f>
      </c>
      <c r="K59" s="66">
        <f>IF($B59="","",'101-104'!K$12)</f>
      </c>
      <c r="L59" s="66">
        <f>IF($B59="","",'101-104'!M$12)</f>
      </c>
      <c r="M59" s="66">
        <f>IF($B59="","",'101-104'!O$12)</f>
      </c>
      <c r="N59" s="66">
        <f>IF($B59="","",'101-104'!Q$12)</f>
      </c>
      <c r="O59" s="83">
        <f>IF($B59="","",'101-104'!S$12)</f>
      </c>
      <c r="P59" s="67">
        <f>IF(B59="","",IF('101-104'!X$12=0,"",'101-104'!X$12))</f>
      </c>
    </row>
    <row r="60" spans="1:16" ht="19.5" customHeight="1" hidden="1">
      <c r="A60" s="78">
        <f t="shared" si="1"/>
        <v>58</v>
      </c>
      <c r="B60" s="98">
        <f>IF(Startlist!D$59="I",IF(Startlist!A$59="","",Startlist!A$59),"")</f>
      </c>
      <c r="C60" s="99">
        <f>IF(Startlist!D$59="I",IF(Startlist!B$59="","",Startlist!B$59),"")</f>
      </c>
      <c r="D60" s="36">
        <f>IF(B60="","",Startlist!E60)</f>
      </c>
      <c r="E60" s="84">
        <f>IF(B60="","",Startlist!H60)</f>
      </c>
      <c r="F60" s="81">
        <f>IF(C60="","",Startlist!F60)</f>
      </c>
      <c r="G60" s="66">
        <f>IF($B60="","",'101-104'!C$13)</f>
      </c>
      <c r="H60" s="66">
        <f>IF($B60="","",'101-104'!E$13)</f>
      </c>
      <c r="I60" s="66">
        <f>IF($B60="","",'101-104'!G$13)</f>
      </c>
      <c r="J60" s="66">
        <f>IF($B60="","",'101-104'!I$13)</f>
      </c>
      <c r="K60" s="66">
        <f>IF($B60="","",'101-104'!K$13)</f>
      </c>
      <c r="L60" s="66">
        <f>IF($B60="","",'101-104'!M$13)</f>
      </c>
      <c r="M60" s="66">
        <f>IF($B60="","",'101-104'!O$13)</f>
      </c>
      <c r="N60" s="66">
        <f>IF($B60="","",'101-104'!Q$13)</f>
      </c>
      <c r="O60" s="83">
        <f>IF($B60="","",'101-104'!S$13)</f>
      </c>
      <c r="P60" s="67">
        <f>IF(B60="","",IF('101-104'!X$13=0,"",'101-104'!X$13))</f>
      </c>
    </row>
    <row r="61" spans="1:16" ht="19.5" customHeight="1" hidden="1">
      <c r="A61" s="78">
        <f t="shared" si="1"/>
        <v>59</v>
      </c>
      <c r="B61" s="98">
        <f>IF(Startlist!D$59="I",IF(Startlist!A$59="","",Startlist!A$59),"")</f>
      </c>
      <c r="C61" s="99">
        <f>IF(Startlist!D$59="I",IF(Startlist!B$59="","",Startlist!B$59),"")</f>
      </c>
      <c r="D61" s="36">
        <f>IF(B61="","",Startlist!E61)</f>
      </c>
      <c r="E61" s="84">
        <f>IF(B61="","",Startlist!H61)</f>
      </c>
      <c r="F61" s="81">
        <f>IF(C61="","",Startlist!F61)</f>
      </c>
      <c r="G61" s="66">
        <f>IF($B61="","",'101-104'!C$14)</f>
      </c>
      <c r="H61" s="66">
        <f>IF($B61="","",'101-104'!E$14)</f>
      </c>
      <c r="I61" s="66">
        <f>IF($B61="","",'101-104'!G$14)</f>
      </c>
      <c r="J61" s="66">
        <f>IF($B61="","",'101-104'!I$14)</f>
      </c>
      <c r="K61" s="66">
        <f>IF($B61="","",'101-104'!K$14)</f>
      </c>
      <c r="L61" s="66">
        <f>IF($B61="","",'101-104'!M$14)</f>
      </c>
      <c r="M61" s="66">
        <f>IF($B61="","",'101-104'!O$14)</f>
      </c>
      <c r="N61" s="66">
        <f>IF($B61="","",'101-104'!Q$14)</f>
      </c>
      <c r="O61" s="83">
        <f>IF($B61="","",'101-104'!S$14)</f>
      </c>
      <c r="P61" s="67">
        <f>IF(B61="","",IF('101-104'!X$14=0,"",'101-104'!X$14))</f>
      </c>
    </row>
    <row r="62" spans="1:16" ht="19.5" customHeight="1" hidden="1">
      <c r="A62" s="78">
        <f t="shared" si="1"/>
        <v>60</v>
      </c>
      <c r="B62" s="98">
        <f>IF(Startlist!D$59="I",IF(Startlist!A$59="","",Startlist!A$59),"")</f>
      </c>
      <c r="C62" s="99">
        <f>IF(Startlist!D$59="I",IF(Startlist!B$59="","",Startlist!B$59),"")</f>
      </c>
      <c r="D62" s="36">
        <f>IF(B62="","",Startlist!E62)</f>
      </c>
      <c r="E62" s="84">
        <f>IF(B62="","",Startlist!H62)</f>
      </c>
      <c r="F62" s="81">
        <f>IF(C62="","",Startlist!F62)</f>
      </c>
      <c r="G62" s="66">
        <f>IF($B62="","",'101-104'!C$15)</f>
      </c>
      <c r="H62" s="66">
        <f>IF($B62="","",'101-104'!E$15)</f>
      </c>
      <c r="I62" s="66">
        <f>IF($B62="","",'101-104'!G$15)</f>
      </c>
      <c r="J62" s="66">
        <f>IF($B62="","",'101-104'!I$15)</f>
      </c>
      <c r="K62" s="66">
        <f>IF($B62="","",'101-104'!K$15)</f>
      </c>
      <c r="L62" s="66">
        <f>IF($B62="","",'101-104'!M$15)</f>
      </c>
      <c r="M62" s="66">
        <f>IF($B62="","",'101-104'!O$15)</f>
      </c>
      <c r="N62" s="66">
        <f>IF($B62="","",'101-104'!Q$15)</f>
      </c>
      <c r="O62" s="83">
        <f>IF($B62="","",'101-104'!S$15)</f>
      </c>
      <c r="P62" s="67">
        <f>IF(B62="","",IF('101-104'!X$15=0,"",'101-104'!X$15))</f>
      </c>
    </row>
    <row r="63" spans="1:16" ht="19.5" customHeight="1" hidden="1">
      <c r="A63" s="78">
        <f t="shared" si="1"/>
        <v>61</v>
      </c>
      <c r="B63" s="98">
        <f>IF(Startlist!D$63="I",IF(Startlist!A$63="","",Startlist!A$63),"")</f>
      </c>
      <c r="C63" s="99">
        <f>IF(Startlist!D$63="I",IF(Startlist!B$63="","",Startlist!B$63),"")</f>
      </c>
      <c r="D63" s="36">
        <f>IF(B63="","",Startlist!E63)</f>
      </c>
      <c r="E63" s="84">
        <f>IF(B63="","",Startlist!H63)</f>
      </c>
      <c r="F63" s="81">
        <f>IF(C63="","",Startlist!F63)</f>
      </c>
      <c r="G63" s="66">
        <f>IF($B63="","",'105-108'!C$12)</f>
      </c>
      <c r="H63" s="66">
        <f>IF($B63="","",'105-108'!E$12)</f>
      </c>
      <c r="I63" s="66">
        <f>IF($B63="","",'105-108'!G$12)</f>
      </c>
      <c r="J63" s="66">
        <f>IF($B63="","",'105-108'!I$12)</f>
      </c>
      <c r="K63" s="66">
        <f>IF($B63="","",'105-108'!K$12)</f>
      </c>
      <c r="L63" s="66">
        <f>IF($B63="","",'105-108'!M$12)</f>
      </c>
      <c r="M63" s="66">
        <f>IF($B63="","",'105-108'!O$12)</f>
      </c>
      <c r="N63" s="66">
        <f>IF($B63="","",'105-108'!Q$12)</f>
      </c>
      <c r="O63" s="83">
        <f>IF($B63="","",'105-108'!S$12)</f>
      </c>
      <c r="P63" s="67">
        <f>IF(B63="","",IF('105-108'!X$12=0,"",'105-108'!X$12))</f>
      </c>
    </row>
    <row r="64" spans="1:16" ht="19.5" customHeight="1" hidden="1">
      <c r="A64" s="78">
        <f t="shared" si="1"/>
        <v>62</v>
      </c>
      <c r="B64" s="98">
        <f>IF(Startlist!D$63="I",IF(Startlist!A$63="","",Startlist!A$63),"")</f>
      </c>
      <c r="C64" s="99">
        <f>IF(Startlist!D$63="I",IF(Startlist!B$63="","",Startlist!B$63),"")</f>
      </c>
      <c r="D64" s="36">
        <f>IF(B64="","",Startlist!E64)</f>
      </c>
      <c r="E64" s="84">
        <f>IF(B64="","",Startlist!H64)</f>
      </c>
      <c r="F64" s="81">
        <f>IF(C64="","",Startlist!F64)</f>
      </c>
      <c r="G64" s="66">
        <f>IF($B64="","",'105-108'!C$13)</f>
      </c>
      <c r="H64" s="66">
        <f>IF($B64="","",'105-108'!E$13)</f>
      </c>
      <c r="I64" s="66">
        <f>IF($B64="","",'105-108'!G$13)</f>
      </c>
      <c r="J64" s="66">
        <f>IF($B64="","",'105-108'!I$13)</f>
      </c>
      <c r="K64" s="66">
        <f>IF($B64="","",'105-108'!K$13)</f>
      </c>
      <c r="L64" s="66">
        <f>IF($B64="","",'105-108'!M$13)</f>
      </c>
      <c r="M64" s="66">
        <f>IF($B64="","",'105-108'!O$13)</f>
      </c>
      <c r="N64" s="66">
        <f>IF($B64="","",'105-108'!Q$13)</f>
      </c>
      <c r="O64" s="83">
        <f>IF($B64="","",'105-108'!S$13)</f>
      </c>
      <c r="P64" s="67">
        <f>IF(B64="","",IF('105-108'!X$13=0,"",'105-108'!X$13))</f>
      </c>
    </row>
    <row r="65" spans="1:16" ht="19.5" customHeight="1" hidden="1">
      <c r="A65" s="78">
        <f t="shared" si="1"/>
        <v>63</v>
      </c>
      <c r="B65" s="98">
        <f>IF(Startlist!D$63="I",IF(Startlist!A$63="","",Startlist!A$63),"")</f>
      </c>
      <c r="C65" s="99">
        <f>IF(Startlist!D$63="I",IF(Startlist!B$63="","",Startlist!B$63),"")</f>
      </c>
      <c r="D65" s="36">
        <f>IF(B65="","",Startlist!E65)</f>
      </c>
      <c r="E65" s="84">
        <f>IF(B65="","",Startlist!H65)</f>
      </c>
      <c r="F65" s="81">
        <f>IF(C65="","",Startlist!F65)</f>
      </c>
      <c r="G65" s="66">
        <f>IF($B65="","",'105-108'!C$14)</f>
      </c>
      <c r="H65" s="66">
        <f>IF($B65="","",'105-108'!E$14)</f>
      </c>
      <c r="I65" s="66">
        <f>IF($B65="","",'105-108'!G$14)</f>
      </c>
      <c r="J65" s="66">
        <f>IF($B65="","",'105-108'!I$14)</f>
      </c>
      <c r="K65" s="66">
        <f>IF($B65="","",'105-108'!K$14)</f>
      </c>
      <c r="L65" s="66">
        <f>IF($B65="","",'105-108'!M$14)</f>
      </c>
      <c r="M65" s="66">
        <f>IF($B65="","",'105-108'!O$14)</f>
      </c>
      <c r="N65" s="66">
        <f>IF($B65="","",'105-108'!Q$14)</f>
      </c>
      <c r="O65" s="83">
        <f>IF($B65="","",'105-108'!S$14)</f>
      </c>
      <c r="P65" s="67">
        <f>IF(B65="","",IF('105-108'!X$14=0,"",'105-108'!X$14))</f>
      </c>
    </row>
    <row r="66" spans="1:16" ht="19.5" customHeight="1" hidden="1">
      <c r="A66" s="78">
        <f t="shared" si="1"/>
        <v>64</v>
      </c>
      <c r="B66" s="98">
        <f>IF(Startlist!D$63="I",IF(Startlist!A$63="","",Startlist!A$63),"")</f>
      </c>
      <c r="C66" s="99">
        <f>IF(Startlist!D$63="I",IF(Startlist!B$63="","",Startlist!B$63),"")</f>
      </c>
      <c r="D66" s="36">
        <f>IF(B66="","",Startlist!E66)</f>
      </c>
      <c r="E66" s="84">
        <f>IF(B66="","",Startlist!H66)</f>
      </c>
      <c r="F66" s="81">
        <f>IF(C66="","",Startlist!F66)</f>
      </c>
      <c r="G66" s="66">
        <f>IF($B66="","",'105-108'!C$15)</f>
      </c>
      <c r="H66" s="66">
        <f>IF($B66="","",'105-108'!E$15)</f>
      </c>
      <c r="I66" s="66">
        <f>IF($B66="","",'105-108'!G$15)</f>
      </c>
      <c r="J66" s="66">
        <f>IF($B66="","",'105-108'!I$15)</f>
      </c>
      <c r="K66" s="66">
        <f>IF($B66="","",'105-108'!K$15)</f>
      </c>
      <c r="L66" s="66">
        <f>IF($B66="","",'105-108'!M$15)</f>
      </c>
      <c r="M66" s="66">
        <f>IF($B66="","",'105-108'!O$15)</f>
      </c>
      <c r="N66" s="66">
        <f>IF($B66="","",'105-108'!Q$15)</f>
      </c>
      <c r="O66" s="83">
        <f>IF($B66="","",'105-108'!S$15)</f>
      </c>
      <c r="P66" s="67">
        <f>IF(B66="","",IF('105-108'!X$15=0,"",'105-108'!X$15))</f>
      </c>
    </row>
    <row r="67" spans="1:16" ht="19.5" customHeight="1" hidden="1">
      <c r="A67" s="78">
        <f t="shared" si="1"/>
        <v>65</v>
      </c>
      <c r="B67" s="98">
        <f>IF(Startlist!D$67="I",IF(Startlist!A$67="","",Startlist!A$67),"")</f>
      </c>
      <c r="C67" s="99">
        <f>IF(Startlist!D$67="I",IF(Startlist!B$67="","",Startlist!B$67),"")</f>
      </c>
      <c r="D67" s="36">
        <f>IF(B67="","",Startlist!E67)</f>
      </c>
      <c r="E67" s="84">
        <f>IF(B67="","",Startlist!H67)</f>
      </c>
      <c r="F67" s="81">
        <f>IF(C67="","",Startlist!F67)</f>
      </c>
      <c r="G67" s="66">
        <f>IF($B67="","",'109-112'!C$12)</f>
      </c>
      <c r="H67" s="66">
        <f>IF($B67="","",'109-112'!E$12)</f>
      </c>
      <c r="I67" s="66">
        <f>IF($B67="","",'109-112'!G$12)</f>
      </c>
      <c r="J67" s="66">
        <f>IF($B67="","",'109-112'!I$12)</f>
      </c>
      <c r="K67" s="66">
        <f>IF($B67="","",'109-112'!K$12)</f>
      </c>
      <c r="L67" s="66">
        <f>IF($B67="","",'109-112'!M$12)</f>
      </c>
      <c r="M67" s="66">
        <f>IF($B67="","",'109-112'!O$12)</f>
      </c>
      <c r="N67" s="66">
        <f>IF($B67="","",'109-112'!Q$12)</f>
      </c>
      <c r="O67" s="83">
        <f>IF($B67="","",'109-112'!S$12)</f>
      </c>
      <c r="P67" s="67">
        <f>IF(B67="","",IF('109-112'!X$12=0,"",'109-112'!X$12))</f>
      </c>
    </row>
    <row r="68" spans="1:16" ht="19.5" customHeight="1" hidden="1">
      <c r="A68" s="78">
        <f aca="true" t="shared" si="2" ref="A68:A99">A67+1</f>
        <v>66</v>
      </c>
      <c r="B68" s="98">
        <f>IF(Startlist!D$67="I",IF(Startlist!A$67="","",Startlist!A$67),"")</f>
      </c>
      <c r="C68" s="99">
        <f>IF(Startlist!D$67="I",IF(Startlist!B$67="","",Startlist!B$67),"")</f>
      </c>
      <c r="D68" s="36">
        <f>IF(B68="","",Startlist!E68)</f>
      </c>
      <c r="E68" s="84">
        <f>IF(B68="","",Startlist!H68)</f>
      </c>
      <c r="F68" s="81">
        <f>IF(C68="","",Startlist!F68)</f>
      </c>
      <c r="G68" s="66">
        <f>IF($B68="","",'109-112'!C$13)</f>
      </c>
      <c r="H68" s="66">
        <f>IF($B68="","",'109-112'!E$13)</f>
      </c>
      <c r="I68" s="66">
        <f>IF($B68="","",'109-112'!G$13)</f>
      </c>
      <c r="J68" s="66">
        <f>IF($B68="","",'109-112'!I$13)</f>
      </c>
      <c r="K68" s="66">
        <f>IF($B68="","",'109-112'!K$13)</f>
      </c>
      <c r="L68" s="66">
        <f>IF($B68="","",'109-112'!M$13)</f>
      </c>
      <c r="M68" s="66">
        <f>IF($B68="","",'109-112'!O$13)</f>
      </c>
      <c r="N68" s="66">
        <f>IF($B68="","",'109-112'!Q$13)</f>
      </c>
      <c r="O68" s="83">
        <f>IF($B68="","",'109-112'!S$13)</f>
      </c>
      <c r="P68" s="67">
        <f>IF(B68="","",IF('109-112'!X$13=0,"",'109-112'!X$13))</f>
      </c>
    </row>
    <row r="69" spans="1:16" ht="19.5" customHeight="1" hidden="1">
      <c r="A69" s="78">
        <f t="shared" si="2"/>
        <v>67</v>
      </c>
      <c r="B69" s="98">
        <f>IF(Startlist!D$67="I",IF(Startlist!A$67="","",Startlist!A$67),"")</f>
      </c>
      <c r="C69" s="99">
        <f>IF(Startlist!D$67="I",IF(Startlist!B$67="","",Startlist!B$67),"")</f>
      </c>
      <c r="D69" s="36">
        <f>IF(B69="","",Startlist!E69)</f>
      </c>
      <c r="E69" s="84">
        <f>IF(B69="","",Startlist!H69)</f>
      </c>
      <c r="F69" s="81">
        <f>IF(C69="","",Startlist!F69)</f>
      </c>
      <c r="G69" s="66">
        <f>IF($B69="","",'109-112'!C$14)</f>
      </c>
      <c r="H69" s="66">
        <f>IF($B69="","",'109-112'!E$14)</f>
      </c>
      <c r="I69" s="66">
        <f>IF($B69="","",'109-112'!G$14)</f>
      </c>
      <c r="J69" s="66">
        <f>IF($B69="","",'109-112'!I$14)</f>
      </c>
      <c r="K69" s="66">
        <f>IF($B69="","",'109-112'!K$14)</f>
      </c>
      <c r="L69" s="66">
        <f>IF($B69="","",'109-112'!M$14)</f>
      </c>
      <c r="M69" s="66">
        <f>IF($B69="","",'109-112'!O$14)</f>
      </c>
      <c r="N69" s="66">
        <f>IF($B69="","",'109-112'!Q$14)</f>
      </c>
      <c r="O69" s="83">
        <f>IF($B69="","",'109-112'!S$14)</f>
      </c>
      <c r="P69" s="67">
        <f>IF(B69="","",IF('109-112'!X$14=0,"",'109-112'!X$14))</f>
      </c>
    </row>
    <row r="70" spans="1:16" ht="19.5" customHeight="1" hidden="1">
      <c r="A70" s="78">
        <f t="shared" si="2"/>
        <v>68</v>
      </c>
      <c r="B70" s="98">
        <f>IF(Startlist!D$67="I",IF(Startlist!A$67="","",Startlist!A$67),"")</f>
      </c>
      <c r="C70" s="99">
        <f>IF(Startlist!D$67="I",IF(Startlist!B$67="","",Startlist!B$67),"")</f>
      </c>
      <c r="D70" s="36">
        <f>IF(B70="","",Startlist!E70)</f>
      </c>
      <c r="E70" s="84">
        <f>IF(B70="","",Startlist!H70)</f>
      </c>
      <c r="F70" s="81">
        <f>IF(C70="","",Startlist!F70)</f>
      </c>
      <c r="G70" s="66">
        <f>IF($B70="","",'109-112'!C$15)</f>
      </c>
      <c r="H70" s="66">
        <f>IF($B70="","",'109-112'!E$15)</f>
      </c>
      <c r="I70" s="66">
        <f>IF($B70="","",'109-112'!G$15)</f>
      </c>
      <c r="J70" s="66">
        <f>IF($B70="","",'109-112'!I$15)</f>
      </c>
      <c r="K70" s="66">
        <f>IF($B70="","",'109-112'!K$15)</f>
      </c>
      <c r="L70" s="66">
        <f>IF($B70="","",'109-112'!M$15)</f>
      </c>
      <c r="M70" s="66">
        <f>IF($B70="","",'109-112'!O$15)</f>
      </c>
      <c r="N70" s="66">
        <f>IF($B70="","",'109-112'!Q$15)</f>
      </c>
      <c r="O70" s="83">
        <f>IF($B70="","",'109-112'!S$15)</f>
      </c>
      <c r="P70" s="67">
        <f>IF(B70="","",IF('109-112'!X$15=0,"",'109-112'!X$15))</f>
      </c>
    </row>
    <row r="71" spans="1:16" ht="19.5" customHeight="1" hidden="1">
      <c r="A71" s="78">
        <f t="shared" si="2"/>
        <v>69</v>
      </c>
      <c r="B71" s="98">
        <f>IF(Startlist!D$71="I",IF(Startlist!A$71="","",Startlist!A$71),"")</f>
      </c>
      <c r="C71" s="99">
        <f>IF(Startlist!D$71="I",IF(Startlist!B$71="","",Startlist!B$71),"")</f>
      </c>
      <c r="D71" s="36">
        <f>IF(B71="","",Startlist!E71)</f>
      </c>
      <c r="E71" s="84">
        <f>IF(B71="","",Startlist!H71)</f>
      </c>
      <c r="F71" s="81">
        <f>IF(C71="","",Startlist!F71)</f>
      </c>
      <c r="G71" s="66">
        <f>IF($B71="","",'113-116'!C$12)</f>
      </c>
      <c r="H71" s="66">
        <f>IF($B71="","",'113-116'!E$12)</f>
      </c>
      <c r="I71" s="66">
        <f>IF($B71="","",'113-116'!G$12)</f>
      </c>
      <c r="J71" s="66">
        <f>IF($B71="","",'113-116'!I$12)</f>
      </c>
      <c r="K71" s="66">
        <f>IF($B71="","",'113-116'!K$12)</f>
      </c>
      <c r="L71" s="66">
        <f>IF($B71="","",'113-116'!M$12)</f>
      </c>
      <c r="M71" s="66">
        <f>IF($B71="","",'113-116'!O$12)</f>
      </c>
      <c r="N71" s="66">
        <f>IF($B71="","",'113-116'!Q$12)</f>
      </c>
      <c r="O71" s="83">
        <f>IF($B71="","",'113-116'!S$12)</f>
      </c>
      <c r="P71" s="67">
        <f>IF(B71="","",IF('113-116'!X$12=0,"",'113-116'!X$12))</f>
      </c>
    </row>
    <row r="72" spans="1:16" ht="19.5" customHeight="1" hidden="1">
      <c r="A72" s="78">
        <f t="shared" si="2"/>
        <v>70</v>
      </c>
      <c r="B72" s="98">
        <f>IF(Startlist!D$71="I",IF(Startlist!A$71="","",Startlist!A$71),"")</f>
      </c>
      <c r="C72" s="99">
        <f>IF(Startlist!D$71="I",IF(Startlist!B$71="","",Startlist!B$71),"")</f>
      </c>
      <c r="D72" s="36">
        <f>IF(B72="","",Startlist!E72)</f>
      </c>
      <c r="E72" s="84">
        <f>IF(B72="","",Startlist!H72)</f>
      </c>
      <c r="F72" s="81">
        <f>IF(C72="","",Startlist!F72)</f>
      </c>
      <c r="G72" s="66">
        <f>IF($B72="","",'113-116'!C$13)</f>
      </c>
      <c r="H72" s="66">
        <f>IF($B72="","",'113-116'!E$13)</f>
      </c>
      <c r="I72" s="66">
        <f>IF($B72="","",'113-116'!G$13)</f>
      </c>
      <c r="J72" s="66">
        <f>IF($B72="","",'113-116'!I$13)</f>
      </c>
      <c r="K72" s="66">
        <f>IF($B72="","",'113-116'!K$13)</f>
      </c>
      <c r="L72" s="66">
        <f>IF($B72="","",'113-116'!M$13)</f>
      </c>
      <c r="M72" s="66">
        <f>IF($B72="","",'113-116'!O$13)</f>
      </c>
      <c r="N72" s="66">
        <f>IF($B72="","",'113-116'!Q$13)</f>
      </c>
      <c r="O72" s="83">
        <f>IF($B72="","",'113-116'!S$13)</f>
      </c>
      <c r="P72" s="67">
        <f>IF(B72="","",IF('113-116'!X$13=0,"",'113-116'!X$13))</f>
      </c>
    </row>
    <row r="73" spans="1:16" ht="19.5" customHeight="1" hidden="1">
      <c r="A73" s="78">
        <f t="shared" si="2"/>
        <v>71</v>
      </c>
      <c r="B73" s="98">
        <f>IF(Startlist!D$71="I",IF(Startlist!A$71="","",Startlist!A$71),"")</f>
      </c>
      <c r="C73" s="99">
        <f>IF(Startlist!D$71="I",IF(Startlist!B$71="","",Startlist!B$71),"")</f>
      </c>
      <c r="D73" s="36">
        <f>IF(B73="","",Startlist!E73)</f>
      </c>
      <c r="E73" s="84">
        <f>IF(B73="","",Startlist!H73)</f>
      </c>
      <c r="F73" s="81">
        <f>IF(C73="","",Startlist!F73)</f>
      </c>
      <c r="G73" s="66">
        <f>IF($B73="","",'113-116'!C$14)</f>
      </c>
      <c r="H73" s="66">
        <f>IF($B73="","",'113-116'!E$14)</f>
      </c>
      <c r="I73" s="66">
        <f>IF($B73="","",'113-116'!G$14)</f>
      </c>
      <c r="J73" s="66">
        <f>IF($B73="","",'113-116'!I$14)</f>
      </c>
      <c r="K73" s="66">
        <f>IF($B73="","",'113-116'!K$14)</f>
      </c>
      <c r="L73" s="66">
        <f>IF($B73="","",'113-116'!M$14)</f>
      </c>
      <c r="M73" s="66">
        <f>IF($B73="","",'113-116'!O$14)</f>
      </c>
      <c r="N73" s="66">
        <f>IF($B73="","",'113-116'!Q$14)</f>
      </c>
      <c r="O73" s="83">
        <f>IF($B73="","",'113-116'!S$14)</f>
      </c>
      <c r="P73" s="67">
        <f>IF(B73="","",IF('113-116'!X$14=0,"",'113-116'!X$14))</f>
      </c>
    </row>
    <row r="74" spans="1:16" ht="19.5" customHeight="1" hidden="1">
      <c r="A74" s="78">
        <f t="shared" si="2"/>
        <v>72</v>
      </c>
      <c r="B74" s="98">
        <f>IF(Startlist!D$71="I",IF(Startlist!A$71="","",Startlist!A$71),"")</f>
      </c>
      <c r="C74" s="99">
        <f>IF(Startlist!D$71="I",IF(Startlist!B$71="","",Startlist!B$71),"")</f>
      </c>
      <c r="D74" s="36">
        <f>IF(B74="","",Startlist!E74)</f>
      </c>
      <c r="E74" s="84">
        <f>IF(B74="","",Startlist!H74)</f>
      </c>
      <c r="F74" s="81">
        <f>IF(C74="","",Startlist!F74)</f>
      </c>
      <c r="G74" s="66">
        <f>IF($B74="","",'113-116'!C$15)</f>
      </c>
      <c r="H74" s="66">
        <f>IF($B74="","",'113-116'!E$15)</f>
      </c>
      <c r="I74" s="66">
        <f>IF($B74="","",'113-116'!G$15)</f>
      </c>
      <c r="J74" s="66">
        <f>IF($B74="","",'113-116'!I$15)</f>
      </c>
      <c r="K74" s="66">
        <f>IF($B74="","",'113-116'!K$15)</f>
      </c>
      <c r="L74" s="66">
        <f>IF($B74="","",'113-116'!M$15)</f>
      </c>
      <c r="M74" s="66">
        <f>IF($B74="","",'113-116'!O$15)</f>
      </c>
      <c r="N74" s="66">
        <f>IF($B74="","",'113-116'!Q$15)</f>
      </c>
      <c r="O74" s="83">
        <f>IF($B74="","",'113-116'!S$15)</f>
      </c>
      <c r="P74" s="67">
        <f>IF(B74="","",IF('113-116'!X$15=0,"",'113-116'!X$15))</f>
      </c>
    </row>
    <row r="75" spans="1:16" ht="19.5" customHeight="1" hidden="1">
      <c r="A75" s="78">
        <f t="shared" si="2"/>
        <v>73</v>
      </c>
      <c r="B75" s="98">
        <f>IF(Startlist!D$75="I",IF(Startlist!A$75="","",Startlist!A$75),"")</f>
      </c>
      <c r="C75" s="99">
        <f>IF(Startlist!D$75="I",IF(Startlist!B$75="","",Startlist!B$75),"")</f>
      </c>
      <c r="D75" s="36">
        <f>IF(B75="","",Startlist!E75)</f>
      </c>
      <c r="E75" s="84">
        <f>IF(B75="","",Startlist!H75)</f>
      </c>
      <c r="F75" s="81">
        <f>IF(C75="","",Startlist!F75)</f>
      </c>
      <c r="G75" s="66">
        <f>IF($B75="","",'117-120'!C$12)</f>
      </c>
      <c r="H75" s="66">
        <f>IF($B75="","",'117-120'!E$12)</f>
      </c>
      <c r="I75" s="66">
        <f>IF($B75="","",'117-120'!G$12)</f>
      </c>
      <c r="J75" s="66">
        <f>IF($B75="","",'117-120'!I$12)</f>
      </c>
      <c r="K75" s="66">
        <f>IF($B75="","",'117-120'!K$12)</f>
      </c>
      <c r="L75" s="66">
        <f>IF($B75="","",'117-120'!M$12)</f>
      </c>
      <c r="M75" s="66">
        <f>IF($B75="","",'117-120'!O$12)</f>
      </c>
      <c r="N75" s="66">
        <f>IF($B75="","",'117-120'!Q$12)</f>
      </c>
      <c r="O75" s="83">
        <f>IF($B75="","",'117-120'!S$12)</f>
      </c>
      <c r="P75" s="67">
        <f>IF(B75="","",IF('117-120'!X$12=0,"",'117-120'!X$12))</f>
      </c>
    </row>
    <row r="76" spans="1:16" ht="19.5" customHeight="1" hidden="1">
      <c r="A76" s="78">
        <f t="shared" si="2"/>
        <v>74</v>
      </c>
      <c r="B76" s="98">
        <f>IF(Startlist!D$75="I",IF(Startlist!A$75="","",Startlist!A$75),"")</f>
      </c>
      <c r="C76" s="99">
        <f>IF(Startlist!D$75="I",IF(Startlist!B$75="","",Startlist!B$75),"")</f>
      </c>
      <c r="D76" s="36">
        <f>IF(B76="","",Startlist!E76)</f>
      </c>
      <c r="E76" s="84">
        <f>IF(B76="","",Startlist!H76)</f>
      </c>
      <c r="F76" s="81">
        <f>IF(C76="","",Startlist!F76)</f>
      </c>
      <c r="G76" s="66">
        <f>IF($B76="","",'117-120'!C$13)</f>
      </c>
      <c r="H76" s="66">
        <f>IF($B76="","",'117-120'!E$13)</f>
      </c>
      <c r="I76" s="66">
        <f>IF($B76="","",'117-120'!G$13)</f>
      </c>
      <c r="J76" s="66">
        <f>IF($B76="","",'117-120'!I$13)</f>
      </c>
      <c r="K76" s="66">
        <f>IF($B76="","",'117-120'!K$13)</f>
      </c>
      <c r="L76" s="66">
        <f>IF($B76="","",'117-120'!M$13)</f>
      </c>
      <c r="M76" s="66">
        <f>IF($B76="","",'117-120'!O$13)</f>
      </c>
      <c r="N76" s="66">
        <f>IF($B76="","",'117-120'!Q$13)</f>
      </c>
      <c r="O76" s="83">
        <f>IF($B76="","",'117-120'!S$13)</f>
      </c>
      <c r="P76" s="67">
        <f>IF(B76="","",IF('117-120'!X$13=0,"",'117-120'!X$13))</f>
      </c>
    </row>
    <row r="77" spans="1:16" ht="19.5" customHeight="1" hidden="1">
      <c r="A77" s="78">
        <f t="shared" si="2"/>
        <v>75</v>
      </c>
      <c r="B77" s="98">
        <f>IF(Startlist!D$75="I",IF(Startlist!A$75="","",Startlist!A$75),"")</f>
      </c>
      <c r="C77" s="99">
        <f>IF(Startlist!D$75="I",IF(Startlist!B$75="","",Startlist!B$75),"")</f>
      </c>
      <c r="D77" s="36">
        <f>IF(B77="","",Startlist!E77)</f>
      </c>
      <c r="E77" s="84">
        <f>IF(B77="","",Startlist!H77)</f>
      </c>
      <c r="F77" s="81">
        <f>IF(C77="","",Startlist!F77)</f>
      </c>
      <c r="G77" s="66">
        <f>IF($B77="","",'117-120'!C$14)</f>
      </c>
      <c r="H77" s="66">
        <f>IF($B77="","",'117-120'!E$14)</f>
      </c>
      <c r="I77" s="66">
        <f>IF($B77="","",'117-120'!G$14)</f>
      </c>
      <c r="J77" s="66">
        <f>IF($B77="","",'117-120'!I$14)</f>
      </c>
      <c r="K77" s="66">
        <f>IF($B77="","",'117-120'!K$14)</f>
      </c>
      <c r="L77" s="66">
        <f>IF($B77="","",'117-120'!M$14)</f>
      </c>
      <c r="M77" s="66">
        <f>IF($B77="","",'117-120'!O$14)</f>
      </c>
      <c r="N77" s="66">
        <f>IF($B77="","",'117-120'!Q$14)</f>
      </c>
      <c r="O77" s="83">
        <f>IF($B77="","",'117-120'!S$14)</f>
      </c>
      <c r="P77" s="67">
        <f>IF(B77="","",IF('117-120'!X$14=0,"",'117-120'!X$14))</f>
      </c>
    </row>
    <row r="78" spans="1:16" ht="19.5" customHeight="1" hidden="1">
      <c r="A78" s="78">
        <f t="shared" si="2"/>
        <v>76</v>
      </c>
      <c r="B78" s="98">
        <f>IF(Startlist!D$75="I",IF(Startlist!A$75="","",Startlist!A$75),"")</f>
      </c>
      <c r="C78" s="99">
        <f>IF(Startlist!D$75="I",IF(Startlist!B$75="","",Startlist!B$75),"")</f>
      </c>
      <c r="D78" s="36">
        <f>IF(B78="","",Startlist!E78)</f>
      </c>
      <c r="E78" s="84">
        <f>IF(B78="","",Startlist!H78)</f>
      </c>
      <c r="F78" s="81">
        <f>IF(C78="","",Startlist!F78)</f>
      </c>
      <c r="G78" s="66">
        <f>IF($B78="","",'117-120'!C$15)</f>
      </c>
      <c r="H78" s="66">
        <f>IF($B78="","",'117-120'!E$15)</f>
      </c>
      <c r="I78" s="66">
        <f>IF($B78="","",'117-120'!G$15)</f>
      </c>
      <c r="J78" s="66">
        <f>IF($B78="","",'117-120'!I$15)</f>
      </c>
      <c r="K78" s="66">
        <f>IF($B78="","",'117-120'!K$15)</f>
      </c>
      <c r="L78" s="66">
        <f>IF($B78="","",'117-120'!M$15)</f>
      </c>
      <c r="M78" s="66">
        <f>IF($B78="","",'117-120'!O$15)</f>
      </c>
      <c r="N78" s="66">
        <f>IF($B78="","",'117-120'!Q$15)</f>
      </c>
      <c r="O78" s="83">
        <f>IF($B78="","",'117-120'!S$15)</f>
      </c>
      <c r="P78" s="67">
        <f>IF(B78="","",IF('117-120'!X$15=0,"",'117-120'!X$15))</f>
      </c>
    </row>
    <row r="79" spans="1:16" ht="19.5" customHeight="1" hidden="1">
      <c r="A79" s="78">
        <f t="shared" si="2"/>
        <v>77</v>
      </c>
      <c r="B79" s="98">
        <f>IF(Startlist!D$79="I",IF(Startlist!A$79="","",Startlist!A$79),"")</f>
      </c>
      <c r="C79" s="99">
        <f>IF(Startlist!D$79="I",IF(Startlist!B$79="","",Startlist!B$79),"")</f>
      </c>
      <c r="D79" s="36">
        <f>IF(B79="","",Startlist!E79)</f>
      </c>
      <c r="E79" s="84">
        <f>IF(B79="","",Startlist!H79)</f>
      </c>
      <c r="F79" s="81">
        <f>IF(C79="","",Startlist!F79)</f>
      </c>
      <c r="G79" s="66">
        <f>IF($B79="","",'121-124'!C$12)</f>
      </c>
      <c r="H79" s="66">
        <f>IF($B79="","",'121-124'!E$12)</f>
      </c>
      <c r="I79" s="66">
        <f>IF($B79="","",'121-124'!G$12)</f>
      </c>
      <c r="J79" s="66">
        <f>IF($B79="","",'121-124'!I$12)</f>
      </c>
      <c r="K79" s="66">
        <f>IF($B79="","",'121-124'!K$12)</f>
      </c>
      <c r="L79" s="66">
        <f>IF($B79="","",'121-124'!M$12)</f>
      </c>
      <c r="M79" s="66">
        <f>IF($B79="","",'121-124'!O$12)</f>
      </c>
      <c r="N79" s="66">
        <f>IF($B79="","",'121-124'!Q$12)</f>
      </c>
      <c r="O79" s="83">
        <f>IF($B79="","",'121-124'!S$12)</f>
      </c>
      <c r="P79" s="67">
        <f>IF(B79="","",IF('121-124'!X$12=0,"",'121-124'!X$12))</f>
      </c>
    </row>
    <row r="80" spans="1:16" ht="19.5" customHeight="1" hidden="1">
      <c r="A80" s="78">
        <f t="shared" si="2"/>
        <v>78</v>
      </c>
      <c r="B80" s="98">
        <f>IF(Startlist!D$79="I",IF(Startlist!A$79="","",Startlist!A$79),"")</f>
      </c>
      <c r="C80" s="99">
        <f>IF(Startlist!D$79="I",IF(Startlist!B$79="","",Startlist!B$79),"")</f>
      </c>
      <c r="D80" s="36">
        <f>IF(B80="","",Startlist!E80)</f>
      </c>
      <c r="E80" s="84">
        <f>IF(B80="","",Startlist!H80)</f>
      </c>
      <c r="F80" s="81">
        <f>IF(C80="","",Startlist!F80)</f>
      </c>
      <c r="G80" s="66">
        <f>IF($B80="","",'121-124'!C$13)</f>
      </c>
      <c r="H80" s="66">
        <f>IF($B80="","",'121-124'!E$13)</f>
      </c>
      <c r="I80" s="66">
        <f>IF($B80="","",'121-124'!G$13)</f>
      </c>
      <c r="J80" s="66">
        <f>IF($B80="","",'121-124'!I$13)</f>
      </c>
      <c r="K80" s="66">
        <f>IF($B80="","",'121-124'!K$13)</f>
      </c>
      <c r="L80" s="66">
        <f>IF($B80="","",'121-124'!M$13)</f>
      </c>
      <c r="M80" s="66">
        <f>IF($B80="","",'121-124'!O$13)</f>
      </c>
      <c r="N80" s="66">
        <f>IF($B80="","",'121-124'!Q$13)</f>
      </c>
      <c r="O80" s="83">
        <f>IF($B80="","",'121-124'!S$13)</f>
      </c>
      <c r="P80" s="67">
        <f>IF(B80="","",IF('121-124'!X$13=0,"",'121-124'!X$13))</f>
      </c>
    </row>
    <row r="81" spans="1:16" ht="19.5" customHeight="1" hidden="1">
      <c r="A81" s="78">
        <f t="shared" si="2"/>
        <v>79</v>
      </c>
      <c r="B81" s="98">
        <f>IF(Startlist!D$79="I",IF(Startlist!A$79="","",Startlist!A$79),"")</f>
      </c>
      <c r="C81" s="99">
        <f>IF(Startlist!D$79="I",IF(Startlist!B$79="","",Startlist!B$79),"")</f>
      </c>
      <c r="D81" s="36">
        <f>IF(B81="","",Startlist!E81)</f>
      </c>
      <c r="E81" s="84">
        <f>IF(B81="","",Startlist!H81)</f>
      </c>
      <c r="F81" s="81">
        <f>IF(C81="","",Startlist!F81)</f>
      </c>
      <c r="G81" s="66">
        <f>IF($B81="","",'121-124'!C$14)</f>
      </c>
      <c r="H81" s="66">
        <f>IF($B81="","",'121-124'!E$14)</f>
      </c>
      <c r="I81" s="66">
        <f>IF($B81="","",'121-124'!G$14)</f>
      </c>
      <c r="J81" s="66">
        <f>IF($B81="","",'121-124'!I$14)</f>
      </c>
      <c r="K81" s="66">
        <f>IF($B81="","",'121-124'!K$14)</f>
      </c>
      <c r="L81" s="66">
        <f>IF($B81="","",'121-124'!M$14)</f>
      </c>
      <c r="M81" s="66">
        <f>IF($B81="","",'121-124'!O$14)</f>
      </c>
      <c r="N81" s="66">
        <f>IF($B81="","",'121-124'!Q$14)</f>
      </c>
      <c r="O81" s="83">
        <f>IF($B81="","",'121-124'!S$14)</f>
      </c>
      <c r="P81" s="67">
        <f>IF(B81="","",IF('121-124'!X$14=0,"",'121-124'!X$14))</f>
      </c>
    </row>
    <row r="82" spans="1:16" ht="19.5" customHeight="1" hidden="1">
      <c r="A82" s="78">
        <f t="shared" si="2"/>
        <v>80</v>
      </c>
      <c r="B82" s="98">
        <f>IF(Startlist!D$79="I",IF(Startlist!A$79="","",Startlist!A$79),"")</f>
      </c>
      <c r="C82" s="99">
        <f>IF(Startlist!D$79="I",IF(Startlist!B$79="","",Startlist!B$79),"")</f>
      </c>
      <c r="D82" s="36">
        <f>IF(B82="","",Startlist!E82)</f>
      </c>
      <c r="E82" s="84">
        <f>IF(B82="","",Startlist!H82)</f>
      </c>
      <c r="F82" s="81">
        <f>IF(C82="","",Startlist!F82)</f>
      </c>
      <c r="G82" s="66">
        <f>IF($B82="","",'121-124'!C$15)</f>
      </c>
      <c r="H82" s="66">
        <f>IF($B82="","",'121-124'!E$15)</f>
      </c>
      <c r="I82" s="66">
        <f>IF($B82="","",'121-124'!G$15)</f>
      </c>
      <c r="J82" s="66">
        <f>IF($B82="","",'121-124'!I$15)</f>
      </c>
      <c r="K82" s="66">
        <f>IF($B82="","",'121-124'!K$15)</f>
      </c>
      <c r="L82" s="66">
        <f>IF($B82="","",'121-124'!M$15)</f>
      </c>
      <c r="M82" s="66">
        <f>IF($B82="","",'121-124'!O$15)</f>
      </c>
      <c r="N82" s="66">
        <f>IF($B82="","",'121-124'!Q$15)</f>
      </c>
      <c r="O82" s="83">
        <f>IF($B82="","",'121-124'!S$15)</f>
      </c>
      <c r="P82" s="67">
        <f>IF(B82="","",IF('121-124'!X$15=0,"",'121-124'!X$15))</f>
      </c>
    </row>
    <row r="83" spans="1:16" ht="19.5" customHeight="1" hidden="1">
      <c r="A83" s="78">
        <f t="shared" si="2"/>
        <v>81</v>
      </c>
      <c r="B83" s="98">
        <f>IF(Startlist!D$83="I",IF(Startlist!A$83="","",Startlist!A$83),"")</f>
      </c>
      <c r="C83" s="99">
        <f>IF(Startlist!D$83="I",IF(Startlist!B$83="","",Startlist!B$83),"")</f>
      </c>
      <c r="D83" s="36">
        <f>IF(B83="","",Startlist!E83)</f>
      </c>
      <c r="E83" s="84">
        <f>IF(B83="","",Startlist!H83)</f>
      </c>
      <c r="F83" s="81">
        <f>IF(C83="","",Startlist!F83)</f>
      </c>
      <c r="G83" s="66">
        <f>IF($B83="","",'125-128'!C$12)</f>
      </c>
      <c r="H83" s="66">
        <f>IF($B83="","",'125-128'!E$12)</f>
      </c>
      <c r="I83" s="66">
        <f>IF($B83="","",'125-128'!G$12)</f>
      </c>
      <c r="J83" s="66">
        <f>IF($B83="","",'125-128'!I$12)</f>
      </c>
      <c r="K83" s="66">
        <f>IF($B83="","",'125-128'!K$12)</f>
      </c>
      <c r="L83" s="66">
        <f>IF($B83="","",'125-128'!M$12)</f>
      </c>
      <c r="M83" s="66">
        <f>IF($B83="","",'125-128'!O$12)</f>
      </c>
      <c r="N83" s="66">
        <f>IF($B83="","",'125-128'!Q$12)</f>
      </c>
      <c r="O83" s="83">
        <f>IF($B83="","",'125-128'!S$12)</f>
      </c>
      <c r="P83" s="67">
        <f>IF(B83="","",IF('125-128'!X$12=0,"",'125-128'!X$12))</f>
      </c>
    </row>
    <row r="84" spans="1:16" ht="19.5" customHeight="1" hidden="1">
      <c r="A84" s="78">
        <f t="shared" si="2"/>
        <v>82</v>
      </c>
      <c r="B84" s="98">
        <f>IF(Startlist!D$83="I",IF(Startlist!A$83="","",Startlist!A$83),"")</f>
      </c>
      <c r="C84" s="99">
        <f>IF(Startlist!D$83="I",IF(Startlist!B$83="","",Startlist!B$83),"")</f>
      </c>
      <c r="D84" s="36">
        <f>IF(B84="","",Startlist!E84)</f>
      </c>
      <c r="E84" s="84">
        <f>IF(B84="","",Startlist!H84)</f>
      </c>
      <c r="F84" s="81">
        <f>IF(C84="","",Startlist!F84)</f>
      </c>
      <c r="G84" s="66">
        <f>IF($B84="","",'125-128'!C$13)</f>
      </c>
      <c r="H84" s="66">
        <f>IF($B84="","",'125-128'!E$13)</f>
      </c>
      <c r="I84" s="66">
        <f>IF($B84="","",'125-128'!G$13)</f>
      </c>
      <c r="J84" s="66">
        <f>IF($B84="","",'125-128'!I$13)</f>
      </c>
      <c r="K84" s="66">
        <f>IF($B84="","",'125-128'!K$13)</f>
      </c>
      <c r="L84" s="66">
        <f>IF($B84="","",'125-128'!M$13)</f>
      </c>
      <c r="M84" s="66">
        <f>IF($B84="","",'125-128'!O$13)</f>
      </c>
      <c r="N84" s="66">
        <f>IF($B84="","",'125-128'!Q$13)</f>
      </c>
      <c r="O84" s="83">
        <f>IF($B84="","",'125-128'!S$13)</f>
      </c>
      <c r="P84" s="67">
        <f>IF(B84="","",IF('125-128'!X$13=0,"",'125-128'!X$13))</f>
      </c>
    </row>
    <row r="85" spans="1:16" ht="19.5" customHeight="1" hidden="1">
      <c r="A85" s="78">
        <f t="shared" si="2"/>
        <v>83</v>
      </c>
      <c r="B85" s="98">
        <f>IF(Startlist!D$83="I",IF(Startlist!A$83="","",Startlist!A$83),"")</f>
      </c>
      <c r="C85" s="99">
        <f>IF(Startlist!D$83="I",IF(Startlist!B$83="","",Startlist!B$83),"")</f>
      </c>
      <c r="D85" s="36">
        <f>IF(B85="","",Startlist!E85)</f>
      </c>
      <c r="E85" s="84">
        <f>IF(B85="","",Startlist!H85)</f>
      </c>
      <c r="F85" s="81">
        <f>IF(C85="","",Startlist!F85)</f>
      </c>
      <c r="G85" s="66">
        <f>IF($B85="","",'125-128'!C$14)</f>
      </c>
      <c r="H85" s="66">
        <f>IF($B85="","",'125-128'!E$14)</f>
      </c>
      <c r="I85" s="66">
        <f>IF($B85="","",'125-128'!G$14)</f>
      </c>
      <c r="J85" s="66">
        <f>IF($B85="","",'125-128'!I$14)</f>
      </c>
      <c r="K85" s="66">
        <f>IF($B85="","",'125-128'!K$14)</f>
      </c>
      <c r="L85" s="66">
        <f>IF($B85="","",'125-128'!M$14)</f>
      </c>
      <c r="M85" s="66">
        <f>IF($B85="","",'125-128'!O$14)</f>
      </c>
      <c r="N85" s="66">
        <f>IF($B85="","",'125-128'!Q$14)</f>
      </c>
      <c r="O85" s="83">
        <f>IF($B85="","",'125-128'!S$14)</f>
      </c>
      <c r="P85" s="67">
        <f>IF(B85="","",IF('125-128'!X$14=0,"",'125-128'!X$14))</f>
      </c>
    </row>
    <row r="86" spans="1:16" ht="19.5" customHeight="1" hidden="1">
      <c r="A86" s="78">
        <f t="shared" si="2"/>
        <v>84</v>
      </c>
      <c r="B86" s="98">
        <f>IF(Startlist!D$83="I",IF(Startlist!A$83="","",Startlist!A$83),"")</f>
      </c>
      <c r="C86" s="99">
        <f>IF(Startlist!D$83="I",IF(Startlist!B$83="","",Startlist!B$83),"")</f>
      </c>
      <c r="D86" s="36">
        <f>IF(B86="","",Startlist!E86)</f>
      </c>
      <c r="E86" s="84">
        <f>IF(B86="","",Startlist!H86)</f>
      </c>
      <c r="F86" s="81">
        <f>IF(C86="","",Startlist!F86)</f>
      </c>
      <c r="G86" s="66">
        <f>IF($B86="","",'125-128'!C$15)</f>
      </c>
      <c r="H86" s="66">
        <f>IF($B86="","",'125-128'!E$15)</f>
      </c>
      <c r="I86" s="66">
        <f>IF($B86="","",'125-128'!G$15)</f>
      </c>
      <c r="J86" s="66">
        <f>IF($B86="","",'125-128'!I$15)</f>
      </c>
      <c r="K86" s="66">
        <f>IF($B86="","",'125-128'!K$15)</f>
      </c>
      <c r="L86" s="66">
        <f>IF($B86="","",'125-128'!M$15)</f>
      </c>
      <c r="M86" s="66">
        <f>IF($B86="","",'125-128'!O$15)</f>
      </c>
      <c r="N86" s="66">
        <f>IF($B86="","",'125-128'!Q$15)</f>
      </c>
      <c r="O86" s="83">
        <f>IF($B86="","",'125-128'!S$15)</f>
      </c>
      <c r="P86" s="67">
        <f>IF(B86="","",IF('125-128'!X$15=0,"",'125-128'!X$15))</f>
      </c>
    </row>
    <row r="87" spans="1:16" ht="19.5" customHeight="1" hidden="1">
      <c r="A87" s="78">
        <f t="shared" si="2"/>
        <v>85</v>
      </c>
      <c r="B87" s="98">
        <f>IF(Startlist!D$87="I",IF(Startlist!A$87="","",Startlist!A$87),"")</f>
      </c>
      <c r="C87" s="99">
        <f>IF(Startlist!D$87="I",IF(Startlist!B$87="","",Startlist!B$87),"")</f>
      </c>
      <c r="D87" s="36">
        <f>IF(B87="","",Startlist!E87)</f>
      </c>
      <c r="E87" s="84">
        <f>IF(B87="","",Startlist!H87)</f>
      </c>
      <c r="F87" s="81">
        <f>IF(C87="","",Startlist!F87)</f>
      </c>
      <c r="G87" s="66">
        <f>IF($B87="","",'129-132'!C$12)</f>
      </c>
      <c r="H87" s="66">
        <f>IF($B87="","",'129-132'!E$12)</f>
      </c>
      <c r="I87" s="66">
        <f>IF($B87="","",'129-132'!G$12)</f>
      </c>
      <c r="J87" s="66">
        <f>IF($B87="","",'129-132'!I$12)</f>
      </c>
      <c r="K87" s="66">
        <f>IF($B87="","",'129-132'!K$12)</f>
      </c>
      <c r="L87" s="66">
        <f>IF($B87="","",'129-132'!M$12)</f>
      </c>
      <c r="M87" s="66">
        <f>IF($B87="","",'129-132'!O$12)</f>
      </c>
      <c r="N87" s="66">
        <f>IF($B87="","",'129-132'!Q$12)</f>
      </c>
      <c r="O87" s="83">
        <f>IF($B87="","",'129-132'!S$12)</f>
      </c>
      <c r="P87" s="67">
        <f>IF(B87="","",IF('129-132'!X$12=0,"",'129-132'!X$12))</f>
      </c>
    </row>
    <row r="88" spans="1:16" ht="19.5" customHeight="1" hidden="1">
      <c r="A88" s="78">
        <f t="shared" si="2"/>
        <v>86</v>
      </c>
      <c r="B88" s="98">
        <f>IF(Startlist!D$87="I",IF(Startlist!A$87="","",Startlist!A$87),"")</f>
      </c>
      <c r="C88" s="99">
        <f>IF(Startlist!D$87="I",IF(Startlist!B$87="","",Startlist!B$87),"")</f>
      </c>
      <c r="D88" s="36">
        <f>IF(B88="","",Startlist!E88)</f>
      </c>
      <c r="E88" s="84">
        <f>IF(B88="","",Startlist!H88)</f>
      </c>
      <c r="F88" s="81">
        <f>IF(C88="","",Startlist!F88)</f>
      </c>
      <c r="G88" s="66">
        <f>IF($B88="","",'129-132'!C$13)</f>
      </c>
      <c r="H88" s="66">
        <f>IF($B88="","",'129-132'!E$13)</f>
      </c>
      <c r="I88" s="66">
        <f>IF($B88="","",'129-132'!G$13)</f>
      </c>
      <c r="J88" s="66">
        <f>IF($B88="","",'129-132'!I$13)</f>
      </c>
      <c r="K88" s="66">
        <f>IF($B88="","",'129-132'!K$13)</f>
      </c>
      <c r="L88" s="66">
        <f>IF($B88="","",'129-132'!M$13)</f>
      </c>
      <c r="M88" s="66">
        <f>IF($B88="","",'129-132'!O$13)</f>
      </c>
      <c r="N88" s="66">
        <f>IF($B88="","",'129-132'!Q$13)</f>
      </c>
      <c r="O88" s="83">
        <f>IF($B88="","",'129-132'!S$13)</f>
      </c>
      <c r="P88" s="67">
        <f>IF(B88="","",IF('129-132'!X$13=0,"",'129-132'!X$13))</f>
      </c>
    </row>
    <row r="89" spans="1:16" ht="19.5" customHeight="1" hidden="1">
      <c r="A89" s="78">
        <f t="shared" si="2"/>
        <v>87</v>
      </c>
      <c r="B89" s="98">
        <f>IF(Startlist!D$87="I",IF(Startlist!A$87="","",Startlist!A$87),"")</f>
      </c>
      <c r="C89" s="99">
        <f>IF(Startlist!D$87="I",IF(Startlist!B$87="","",Startlist!B$87),"")</f>
      </c>
      <c r="D89" s="36">
        <f>IF(B89="","",Startlist!E89)</f>
      </c>
      <c r="E89" s="84">
        <f>IF(B89="","",Startlist!H89)</f>
      </c>
      <c r="F89" s="81">
        <f>IF(C89="","",Startlist!F89)</f>
      </c>
      <c r="G89" s="66">
        <f>IF($B89="","",'129-132'!C$14)</f>
      </c>
      <c r="H89" s="66">
        <f>IF($B89="","",'129-132'!E$14)</f>
      </c>
      <c r="I89" s="66">
        <f>IF($B89="","",'129-132'!G$14)</f>
      </c>
      <c r="J89" s="66">
        <f>IF($B89="","",'129-132'!I$14)</f>
      </c>
      <c r="K89" s="66">
        <f>IF($B89="","",'129-132'!K$14)</f>
      </c>
      <c r="L89" s="66">
        <f>IF($B89="","",'129-132'!M$14)</f>
      </c>
      <c r="M89" s="66">
        <f>IF($B89="","",'129-132'!O$14)</f>
      </c>
      <c r="N89" s="66">
        <f>IF($B89="","",'129-132'!Q$14)</f>
      </c>
      <c r="O89" s="83">
        <f>IF($B89="","",'129-132'!S$14)</f>
      </c>
      <c r="P89" s="67">
        <f>IF(B89="","",IF('129-132'!X$14=0,"",'129-132'!X$14))</f>
      </c>
    </row>
    <row r="90" spans="1:16" ht="19.5" customHeight="1" hidden="1">
      <c r="A90" s="78">
        <f t="shared" si="2"/>
        <v>88</v>
      </c>
      <c r="B90" s="98">
        <f>IF(Startlist!D$87="I",IF(Startlist!A$87="","",Startlist!A$87),"")</f>
      </c>
      <c r="C90" s="99">
        <f>IF(Startlist!D$87="I",IF(Startlist!B$87="","",Startlist!B$87),"")</f>
      </c>
      <c r="D90" s="36">
        <f>IF(B90="","",Startlist!E90)</f>
      </c>
      <c r="E90" s="84">
        <f>IF(B90="","",Startlist!H90)</f>
      </c>
      <c r="F90" s="81">
        <f>IF(C90="","",Startlist!F90)</f>
      </c>
      <c r="G90" s="66">
        <f>IF($B90="","",'129-132'!C$15)</f>
      </c>
      <c r="H90" s="66">
        <f>IF($B90="","",'129-132'!E$15)</f>
      </c>
      <c r="I90" s="66">
        <f>IF($B90="","",'129-132'!G$15)</f>
      </c>
      <c r="J90" s="66">
        <f>IF($B90="","",'129-132'!I$15)</f>
      </c>
      <c r="K90" s="66">
        <f>IF($B90="","",'129-132'!K$15)</f>
      </c>
      <c r="L90" s="66">
        <f>IF($B90="","",'129-132'!M$15)</f>
      </c>
      <c r="M90" s="66">
        <f>IF($B90="","",'129-132'!O$15)</f>
      </c>
      <c r="N90" s="66">
        <f>IF($B90="","",'129-132'!Q$15)</f>
      </c>
      <c r="O90" s="83">
        <f>IF($B90="","",'129-132'!S$15)</f>
      </c>
      <c r="P90" s="67">
        <f>IF(B90="","",IF('129-132'!X$15=0,"",'129-132'!X$15))</f>
      </c>
    </row>
    <row r="91" spans="1:16" ht="19.5" customHeight="1" hidden="1">
      <c r="A91" s="78">
        <f t="shared" si="2"/>
        <v>89</v>
      </c>
      <c r="B91" s="98">
        <f>IF(Startlist!D$91="I",IF(Startlist!A$91="","",Startlist!A$91),"")</f>
      </c>
      <c r="C91" s="99">
        <f>IF(Startlist!D$91="I",IF(Startlist!B$91="","",Startlist!B$91),"")</f>
      </c>
      <c r="D91" s="36">
        <f>IF(B91="","",Startlist!E91)</f>
      </c>
      <c r="E91" s="84">
        <f>IF(B91="","",Startlist!H91)</f>
      </c>
      <c r="F91" s="81">
        <f>IF(C91="","",Startlist!F91)</f>
      </c>
      <c r="G91" s="66">
        <f>IF($B91="","",'133-136'!C$12)</f>
      </c>
      <c r="H91" s="66">
        <f>IF($B91="","",'133-136'!E$12)</f>
      </c>
      <c r="I91" s="66">
        <f>IF($B91="","",'133-136'!G$12)</f>
      </c>
      <c r="J91" s="66">
        <f>IF($B91="","",'133-136'!I$12)</f>
      </c>
      <c r="K91" s="66">
        <f>IF($B91="","",'133-136'!K$12)</f>
      </c>
      <c r="L91" s="66">
        <f>IF($B91="","",'133-136'!M$12)</f>
      </c>
      <c r="M91" s="66">
        <f>IF($B91="","",'133-136'!O$12)</f>
      </c>
      <c r="N91" s="66">
        <f>IF($B91="","",'133-136'!Q$12)</f>
      </c>
      <c r="O91" s="83">
        <f>IF($B91="","",'133-136'!S$12)</f>
      </c>
      <c r="P91" s="67">
        <f>IF(B91="","",IF('133-136'!X$12=0,"",'133-136'!X$12))</f>
      </c>
    </row>
    <row r="92" spans="1:16" ht="19.5" customHeight="1" hidden="1">
      <c r="A92" s="78">
        <f t="shared" si="2"/>
        <v>90</v>
      </c>
      <c r="B92" s="98">
        <f>IF(Startlist!D$91="I",IF(Startlist!A$91="","",Startlist!A$91),"")</f>
      </c>
      <c r="C92" s="99">
        <f>IF(Startlist!D$91="I",IF(Startlist!B$91="","",Startlist!B$91),"")</f>
      </c>
      <c r="D92" s="36">
        <f>IF(B92="","",Startlist!E92)</f>
      </c>
      <c r="E92" s="84">
        <f>IF(B92="","",Startlist!H92)</f>
      </c>
      <c r="F92" s="81">
        <f>IF(C92="","",Startlist!F92)</f>
      </c>
      <c r="G92" s="66">
        <f>IF($B92="","",'133-136'!C$13)</f>
      </c>
      <c r="H92" s="66">
        <f>IF($B92="","",'133-136'!E$13)</f>
      </c>
      <c r="I92" s="66">
        <f>IF($B92="","",'133-136'!G$13)</f>
      </c>
      <c r="J92" s="66">
        <f>IF($B92="","",'133-136'!I$13)</f>
      </c>
      <c r="K92" s="66">
        <f>IF($B92="","",'133-136'!K$13)</f>
      </c>
      <c r="L92" s="66">
        <f>IF($B92="","",'133-136'!M$13)</f>
      </c>
      <c r="M92" s="66">
        <f>IF($B92="","",'133-136'!O$13)</f>
      </c>
      <c r="N92" s="66">
        <f>IF($B92="","",'133-136'!Q$13)</f>
      </c>
      <c r="O92" s="83">
        <f>IF($B92="","",'133-136'!S$13)</f>
      </c>
      <c r="P92" s="67">
        <f>IF(B92="","",IF('133-136'!X$13=0,"",'133-136'!X$13))</f>
      </c>
    </row>
    <row r="93" spans="1:16" ht="19.5" customHeight="1" hidden="1">
      <c r="A93" s="78">
        <f t="shared" si="2"/>
        <v>91</v>
      </c>
      <c r="B93" s="98">
        <f>IF(Startlist!D$91="I",IF(Startlist!A$91="","",Startlist!A$91),"")</f>
      </c>
      <c r="C93" s="99">
        <f>IF(Startlist!D$91="I",IF(Startlist!B$91="","",Startlist!B$91),"")</f>
      </c>
      <c r="D93" s="36">
        <f>IF(B93="","",Startlist!E93)</f>
      </c>
      <c r="E93" s="84">
        <f>IF(B93="","",Startlist!H93)</f>
      </c>
      <c r="F93" s="81">
        <f>IF(C93="","",Startlist!F93)</f>
      </c>
      <c r="G93" s="66">
        <f>IF($B93="","",'133-136'!C$14)</f>
      </c>
      <c r="H93" s="66">
        <f>IF($B93="","",'133-136'!E$14)</f>
      </c>
      <c r="I93" s="66">
        <f>IF($B93="","",'133-136'!G$14)</f>
      </c>
      <c r="J93" s="66">
        <f>IF($B93="","",'133-136'!I$14)</f>
      </c>
      <c r="K93" s="66">
        <f>IF($B93="","",'133-136'!K$14)</f>
      </c>
      <c r="L93" s="66">
        <f>IF($B93="","",'133-136'!M$14)</f>
      </c>
      <c r="M93" s="66">
        <f>IF($B93="","",'133-136'!O$14)</f>
      </c>
      <c r="N93" s="66">
        <f>IF($B93="","",'133-136'!Q$14)</f>
      </c>
      <c r="O93" s="83">
        <f>IF($B93="","",'133-136'!S$14)</f>
      </c>
      <c r="P93" s="67">
        <f>IF(B93="","",IF('133-136'!X$14=0,"",'133-136'!X$14))</f>
      </c>
    </row>
    <row r="94" spans="1:16" ht="19.5" customHeight="1" hidden="1">
      <c r="A94" s="78">
        <f t="shared" si="2"/>
        <v>92</v>
      </c>
      <c r="B94" s="98">
        <f>IF(Startlist!D$91="I",IF(Startlist!A$91="","",Startlist!A$91),"")</f>
      </c>
      <c r="C94" s="99">
        <f>IF(Startlist!D$91="I",IF(Startlist!B$91="","",Startlist!B$91),"")</f>
      </c>
      <c r="D94" s="36">
        <f>IF(B94="","",Startlist!E94)</f>
      </c>
      <c r="E94" s="84">
        <f>IF(B94="","",Startlist!H94)</f>
      </c>
      <c r="F94" s="81">
        <f>IF(C94="","",Startlist!F94)</f>
      </c>
      <c r="G94" s="66">
        <f>IF($B94="","",'133-136'!C$15)</f>
      </c>
      <c r="H94" s="66">
        <f>IF($B94="","",'133-136'!E$15)</f>
      </c>
      <c r="I94" s="66">
        <f>IF($B94="","",'133-136'!G$15)</f>
      </c>
      <c r="J94" s="66">
        <f>IF($B94="","",'133-136'!I$15)</f>
      </c>
      <c r="K94" s="66">
        <f>IF($B94="","",'133-136'!K$15)</f>
      </c>
      <c r="L94" s="66">
        <f>IF($B94="","",'133-136'!M$15)</f>
      </c>
      <c r="M94" s="66">
        <f>IF($B94="","",'133-136'!O$15)</f>
      </c>
      <c r="N94" s="66">
        <f>IF($B94="","",'133-136'!Q$15)</f>
      </c>
      <c r="O94" s="83">
        <f>IF($B94="","",'133-136'!S$15)</f>
      </c>
      <c r="P94" s="67">
        <f>IF(B94="","",IF('133-136'!X$15=0,"",'133-136'!X$15))</f>
      </c>
    </row>
    <row r="95" spans="1:16" ht="19.5" customHeight="1" hidden="1">
      <c r="A95" s="78">
        <f t="shared" si="2"/>
        <v>93</v>
      </c>
      <c r="B95" s="98">
        <f>IF(Startlist!D$95="I",IF(Startlist!A$95="","",Startlist!A$95),"")</f>
      </c>
      <c r="C95" s="99">
        <f>IF(Startlist!D$95="I",IF(Startlist!B$95="","",Startlist!B$95),"")</f>
      </c>
      <c r="D95" s="36">
        <f>IF(B95="","",Startlist!E95)</f>
      </c>
      <c r="E95" s="84">
        <f>IF(B95="","",Startlist!H95)</f>
      </c>
      <c r="F95" s="81">
        <f>IF(C95="","",Startlist!F95)</f>
      </c>
      <c r="G95" s="66">
        <f>IF($B95="","",'137-140'!C$12)</f>
      </c>
      <c r="H95" s="66">
        <f>IF($B95="","",'137-140'!E$12)</f>
      </c>
      <c r="I95" s="66">
        <f>IF($B95="","",'137-140'!G$12)</f>
      </c>
      <c r="J95" s="66">
        <f>IF($B95="","",'137-140'!I$12)</f>
      </c>
      <c r="K95" s="66">
        <f>IF($B95="","",'137-140'!K$12)</f>
      </c>
      <c r="L95" s="66">
        <f>IF($B95="","",'137-140'!M$12)</f>
      </c>
      <c r="M95" s="66">
        <f>IF($B95="","",'137-140'!O$12)</f>
      </c>
      <c r="N95" s="66">
        <f>IF($B95="","",'137-140'!Q$12)</f>
      </c>
      <c r="O95" s="83">
        <f>IF($B95="","",'137-140'!S$12)</f>
      </c>
      <c r="P95" s="67">
        <f>IF(B95="","",IF('137-140'!X$12=0,"",'137-140'!X$12))</f>
      </c>
    </row>
    <row r="96" spans="1:16" ht="19.5" customHeight="1" hidden="1">
      <c r="A96" s="78">
        <f t="shared" si="2"/>
        <v>94</v>
      </c>
      <c r="B96" s="98">
        <f>IF(Startlist!D$95="I",IF(Startlist!A$95="","",Startlist!A$95),"")</f>
      </c>
      <c r="C96" s="99">
        <f>IF(Startlist!D$95="I",IF(Startlist!B$95="","",Startlist!B$95),"")</f>
      </c>
      <c r="D96" s="36">
        <f>IF(B96="","",Startlist!E96)</f>
      </c>
      <c r="E96" s="84">
        <f>IF(B96="","",Startlist!H96)</f>
      </c>
      <c r="F96" s="81">
        <f>IF(C96="","",Startlist!F96)</f>
      </c>
      <c r="G96" s="66">
        <f>IF($B96="","",'137-140'!C$13)</f>
      </c>
      <c r="H96" s="66">
        <f>IF($B96="","",'137-140'!E$13)</f>
      </c>
      <c r="I96" s="66">
        <f>IF($B96="","",'137-140'!G$13)</f>
      </c>
      <c r="J96" s="66">
        <f>IF($B96="","",'137-140'!I$13)</f>
      </c>
      <c r="K96" s="66">
        <f>IF($B96="","",'137-140'!K$13)</f>
      </c>
      <c r="L96" s="66">
        <f>IF($B96="","",'137-140'!M$13)</f>
      </c>
      <c r="M96" s="66">
        <f>IF($B96="","",'137-140'!O$13)</f>
      </c>
      <c r="N96" s="66">
        <f>IF($B96="","",'137-140'!Q$13)</f>
      </c>
      <c r="O96" s="83">
        <f>IF($B96="","",'137-140'!S$13)</f>
      </c>
      <c r="P96" s="67">
        <f>IF(B96="","",IF('137-140'!X$13=0,"",'137-140'!X$13))</f>
      </c>
    </row>
    <row r="97" spans="1:16" ht="19.5" customHeight="1" hidden="1">
      <c r="A97" s="78">
        <f t="shared" si="2"/>
        <v>95</v>
      </c>
      <c r="B97" s="98">
        <f>IF(Startlist!D$95="I",IF(Startlist!A$95="","",Startlist!A$95),"")</f>
      </c>
      <c r="C97" s="99">
        <f>IF(Startlist!D$95="I",IF(Startlist!B$95="","",Startlist!B$95),"")</f>
      </c>
      <c r="D97" s="36">
        <f>IF(B97="","",Startlist!E97)</f>
      </c>
      <c r="E97" s="84">
        <f>IF(B97="","",Startlist!H97)</f>
      </c>
      <c r="F97" s="81">
        <f>IF(C97="","",Startlist!F97)</f>
      </c>
      <c r="G97" s="66">
        <f>IF($B97="","",'137-140'!C$14)</f>
      </c>
      <c r="H97" s="66">
        <f>IF($B97="","",'137-140'!E$14)</f>
      </c>
      <c r="I97" s="66">
        <f>IF($B97="","",'137-140'!G$14)</f>
      </c>
      <c r="J97" s="66">
        <f>IF($B97="","",'137-140'!I$14)</f>
      </c>
      <c r="K97" s="66">
        <f>IF($B97="","",'137-140'!K$14)</f>
      </c>
      <c r="L97" s="66">
        <f>IF($B97="","",'137-140'!M$14)</f>
      </c>
      <c r="M97" s="66">
        <f>IF($B97="","",'137-140'!O$14)</f>
      </c>
      <c r="N97" s="66">
        <f>IF($B97="","",'137-140'!Q$14)</f>
      </c>
      <c r="O97" s="83">
        <f>IF($B97="","",'137-140'!S$14)</f>
      </c>
      <c r="P97" s="67">
        <f>IF(B97="","",IF('137-140'!X$14=0,"",'137-140'!X$14))</f>
      </c>
    </row>
    <row r="98" spans="1:16" ht="19.5" customHeight="1" hidden="1">
      <c r="A98" s="78">
        <f t="shared" si="2"/>
        <v>96</v>
      </c>
      <c r="B98" s="98">
        <f>IF(Startlist!D$95="I",IF(Startlist!A$95="","",Startlist!A$95),"")</f>
      </c>
      <c r="C98" s="99">
        <f>IF(Startlist!D$95="I",IF(Startlist!B$95="","",Startlist!B$95),"")</f>
      </c>
      <c r="D98" s="36">
        <f>IF(B98="","",Startlist!E98)</f>
      </c>
      <c r="E98" s="84">
        <f>IF(B98="","",Startlist!H98)</f>
      </c>
      <c r="F98" s="81">
        <f>IF(C98="","",Startlist!F98)</f>
      </c>
      <c r="G98" s="66">
        <f>IF($B98="","",'137-140'!C$15)</f>
      </c>
      <c r="H98" s="66">
        <f>IF($B98="","",'137-140'!E$15)</f>
      </c>
      <c r="I98" s="66">
        <f>IF($B98="","",'137-140'!G$15)</f>
      </c>
      <c r="J98" s="66">
        <f>IF($B98="","",'137-140'!I$15)</f>
      </c>
      <c r="K98" s="66">
        <f>IF($B98="","",'137-140'!K$15)</f>
      </c>
      <c r="L98" s="66">
        <f>IF($B98="","",'137-140'!M$15)</f>
      </c>
      <c r="M98" s="66">
        <f>IF($B98="","",'137-140'!O$15)</f>
      </c>
      <c r="N98" s="66">
        <f>IF($B98="","",'137-140'!Q$15)</f>
      </c>
      <c r="O98" s="83">
        <f>IF($B98="","",'137-140'!S$15)</f>
      </c>
      <c r="P98" s="67">
        <f>IF(B98="","",IF('137-140'!X$15=0,"",'137-140'!X$15))</f>
      </c>
    </row>
    <row r="99" spans="1:16" ht="19.5" customHeight="1" hidden="1">
      <c r="A99" s="78">
        <f t="shared" si="2"/>
        <v>97</v>
      </c>
      <c r="B99" s="98">
        <f>IF(Startlist!D$99="I",IF(Startlist!A$99="","",Startlist!A$99),"")</f>
      </c>
      <c r="C99" s="99">
        <f>IF(Startlist!D$99="I",IF(Startlist!B$99="","",Startlist!B$99),"")</f>
      </c>
      <c r="D99" s="36">
        <f>IF(B99="","",Startlist!E99)</f>
      </c>
      <c r="E99" s="84">
        <f>IF(B99="","",Startlist!H99)</f>
      </c>
      <c r="F99" s="81">
        <f>IF(C99="","",Startlist!F99)</f>
      </c>
      <c r="G99" s="66">
        <f>IF($B99="","",'141-144'!C$12)</f>
      </c>
      <c r="H99" s="66">
        <f>IF($B99="","",'141-144'!E$12)</f>
      </c>
      <c r="I99" s="66">
        <f>IF($B99="","",'141-144'!G$12)</f>
      </c>
      <c r="J99" s="66">
        <f>IF($B99="","",'141-144'!I$12)</f>
      </c>
      <c r="K99" s="66">
        <f>IF($B99="","",'141-144'!K$12)</f>
      </c>
      <c r="L99" s="66">
        <f>IF($B99="","",'141-144'!M$12)</f>
      </c>
      <c r="M99" s="66">
        <f>IF($B99="","",'141-144'!O$12)</f>
      </c>
      <c r="N99" s="66">
        <f>IF($B99="","",'141-144'!Q$12)</f>
      </c>
      <c r="O99" s="83">
        <f>IF($B99="","",'141-144'!S$12)</f>
      </c>
      <c r="P99" s="67">
        <f>IF(B99="","",IF('141-144'!X$12=0,"",'141-144'!X$12))</f>
      </c>
    </row>
    <row r="100" spans="1:16" ht="19.5" customHeight="1" hidden="1">
      <c r="A100" s="78">
        <f aca="true" t="shared" si="3" ref="A100:A114">A99+1</f>
        <v>98</v>
      </c>
      <c r="B100" s="98">
        <f>IF(Startlist!D$99="I",IF(Startlist!A$99="","",Startlist!A$99),"")</f>
      </c>
      <c r="C100" s="99">
        <f>IF(Startlist!D$99="I",IF(Startlist!B$99="","",Startlist!B$99),"")</f>
      </c>
      <c r="D100" s="36">
        <f>IF(B100="","",Startlist!E100)</f>
      </c>
      <c r="E100" s="84">
        <f>IF(B100="","",Startlist!H100)</f>
      </c>
      <c r="F100" s="81">
        <f>IF(C100="","",Startlist!F100)</f>
      </c>
      <c r="G100" s="66">
        <f>IF($B100="","",'141-144'!C$13)</f>
      </c>
      <c r="H100" s="66">
        <f>IF($B100="","",'141-144'!E$13)</f>
      </c>
      <c r="I100" s="66">
        <f>IF($B100="","",'141-144'!G$13)</f>
      </c>
      <c r="J100" s="66">
        <f>IF($B100="","",'141-144'!I$13)</f>
      </c>
      <c r="K100" s="66">
        <f>IF($B100="","",'141-144'!K$13)</f>
      </c>
      <c r="L100" s="66">
        <f>IF($B100="","",'141-144'!M$13)</f>
      </c>
      <c r="M100" s="66">
        <f>IF($B100="","",'141-144'!O$13)</f>
      </c>
      <c r="N100" s="66">
        <f>IF($B100="","",'141-144'!Q$13)</f>
      </c>
      <c r="O100" s="83">
        <f>IF($B100="","",'141-144'!S$13)</f>
      </c>
      <c r="P100" s="67">
        <f>IF(B100="","",IF('141-144'!X$13=0,"",'141-144'!X$13))</f>
      </c>
    </row>
    <row r="101" spans="1:16" ht="19.5" customHeight="1" hidden="1">
      <c r="A101" s="78">
        <f t="shared" si="3"/>
        <v>99</v>
      </c>
      <c r="B101" s="98">
        <f>IF(Startlist!D$99="I",IF(Startlist!A$99="","",Startlist!A$99),"")</f>
      </c>
      <c r="C101" s="99">
        <f>IF(Startlist!D$99="I",IF(Startlist!B$99="","",Startlist!B$99),"")</f>
      </c>
      <c r="D101" s="36">
        <f>IF(B101="","",Startlist!E101)</f>
      </c>
      <c r="E101" s="84">
        <f>IF(B101="","",Startlist!H101)</f>
      </c>
      <c r="F101" s="81">
        <f>IF(C101="","",Startlist!F101)</f>
      </c>
      <c r="G101" s="66">
        <f>IF($B101="","",'141-144'!C$14)</f>
      </c>
      <c r="H101" s="66">
        <f>IF($B101="","",'141-144'!E$14)</f>
      </c>
      <c r="I101" s="66">
        <f>IF($B101="","",'141-144'!G$14)</f>
      </c>
      <c r="J101" s="66">
        <f>IF($B101="","",'141-144'!I$14)</f>
      </c>
      <c r="K101" s="66">
        <f>IF($B101="","",'141-144'!K$14)</f>
      </c>
      <c r="L101" s="66">
        <f>IF($B101="","",'141-144'!M$14)</f>
      </c>
      <c r="M101" s="66">
        <f>IF($B101="","",'141-144'!O$14)</f>
      </c>
      <c r="N101" s="66">
        <f>IF($B101="","",'141-144'!Q$14)</f>
      </c>
      <c r="O101" s="83">
        <f>IF($B101="","",'141-144'!S$14)</f>
      </c>
      <c r="P101" s="67">
        <f>IF(B101="","",IF('141-144'!X$14=0,"",'141-144'!X$14))</f>
      </c>
    </row>
    <row r="102" spans="1:16" ht="19.5" customHeight="1" hidden="1">
      <c r="A102" s="78">
        <f t="shared" si="3"/>
        <v>100</v>
      </c>
      <c r="B102" s="98">
        <f>IF(Startlist!D$99="I",IF(Startlist!A$99="","",Startlist!A$99),"")</f>
      </c>
      <c r="C102" s="99">
        <f>IF(Startlist!D$99="I",IF(Startlist!B$99="","",Startlist!B$99),"")</f>
      </c>
      <c r="D102" s="36">
        <f>IF(B102="","",Startlist!E102)</f>
      </c>
      <c r="E102" s="84">
        <f>IF(B102="","",Startlist!H102)</f>
      </c>
      <c r="F102" s="81">
        <f>IF(C102="","",Startlist!F102)</f>
      </c>
      <c r="G102" s="66">
        <f>IF($B102="","",'141-144'!C$15)</f>
      </c>
      <c r="H102" s="66">
        <f>IF($B102="","",'141-144'!E$15)</f>
      </c>
      <c r="I102" s="66">
        <f>IF($B102="","",'141-144'!G$15)</f>
      </c>
      <c r="J102" s="66">
        <f>IF($B102="","",'141-144'!I$15)</f>
      </c>
      <c r="K102" s="66">
        <f>IF($B102="","",'141-144'!K$15)</f>
      </c>
      <c r="L102" s="66">
        <f>IF($B102="","",'141-144'!M$15)</f>
      </c>
      <c r="M102" s="66">
        <f>IF($B102="","",'141-144'!O$15)</f>
      </c>
      <c r="N102" s="66">
        <f>IF($B102="","",'141-144'!Q$15)</f>
      </c>
      <c r="O102" s="83">
        <f>IF($B102="","",'141-144'!S$15)</f>
      </c>
      <c r="P102" s="67">
        <f>IF(B102="","",IF('141-144'!X$15=0,"",'141-144'!X$15))</f>
      </c>
    </row>
    <row r="103" spans="1:16" ht="19.5" customHeight="1" hidden="1">
      <c r="A103" s="78">
        <f t="shared" si="3"/>
        <v>101</v>
      </c>
      <c r="B103" s="98">
        <f>IF(Startlist!D$103="I",IF(Startlist!A$103="","",Startlist!A$103),"")</f>
      </c>
      <c r="C103" s="99">
        <f>IF(Startlist!D$103="I",IF(Startlist!B$103="","",Startlist!B$103),"")</f>
      </c>
      <c r="D103" s="36">
        <f>IF(B103="","",Startlist!E103)</f>
      </c>
      <c r="E103" s="84">
        <f>IF(B103="","",Startlist!H103)</f>
      </c>
      <c r="F103" s="81">
        <f>IF(C103="","",Startlist!F103)</f>
      </c>
      <c r="G103" s="66">
        <f>IF($B103="","",'145-148'!C$12)</f>
      </c>
      <c r="H103" s="66">
        <f>IF($B103="","",'145-148'!E$12)</f>
      </c>
      <c r="I103" s="66">
        <f>IF($B103="","",'145-148'!G$12)</f>
      </c>
      <c r="J103" s="66">
        <f>IF($B103="","",'145-148'!I$12)</f>
      </c>
      <c r="K103" s="66">
        <f>IF($B103="","",'145-148'!K$12)</f>
      </c>
      <c r="L103" s="66">
        <f>IF($B103="","",'145-148'!M$12)</f>
      </c>
      <c r="M103" s="66">
        <f>IF($B103="","",'145-148'!O$12)</f>
      </c>
      <c r="N103" s="66">
        <f>IF($B103="","",'145-148'!Q$12)</f>
      </c>
      <c r="O103" s="83">
        <f>IF($B103="","",'145-148'!S$12)</f>
      </c>
      <c r="P103" s="67">
        <f>IF(B103="","",IF('145-148'!X$12=0,"",'145-148'!X$12))</f>
      </c>
    </row>
    <row r="104" spans="1:16" ht="19.5" customHeight="1" hidden="1">
      <c r="A104" s="78">
        <f t="shared" si="3"/>
        <v>102</v>
      </c>
      <c r="B104" s="98">
        <f>IF(Startlist!D$103="I",IF(Startlist!A$103="","",Startlist!A$103),"")</f>
      </c>
      <c r="C104" s="99">
        <f>IF(Startlist!D$103="I",IF(Startlist!B$103="","",Startlist!B$103),"")</f>
      </c>
      <c r="D104" s="36">
        <f>IF(B104="","",Startlist!E104)</f>
      </c>
      <c r="E104" s="84">
        <f>IF(B104="","",Startlist!H104)</f>
      </c>
      <c r="F104" s="81">
        <f>IF(C104="","",Startlist!F104)</f>
      </c>
      <c r="G104" s="66">
        <f>IF($B104="","",'145-148'!C$13)</f>
      </c>
      <c r="H104" s="66">
        <f>IF($B104="","",'145-148'!E$13)</f>
      </c>
      <c r="I104" s="66">
        <f>IF($B104="","",'145-148'!G$13)</f>
      </c>
      <c r="J104" s="66">
        <f>IF($B104="","",'145-148'!I$13)</f>
      </c>
      <c r="K104" s="66">
        <f>IF($B104="","",'145-148'!K$13)</f>
      </c>
      <c r="L104" s="66">
        <f>IF($B104="","",'145-148'!M$13)</f>
      </c>
      <c r="M104" s="66">
        <f>IF($B104="","",'145-148'!O$13)</f>
      </c>
      <c r="N104" s="66">
        <f>IF($B104="","",'145-148'!Q$13)</f>
      </c>
      <c r="O104" s="83">
        <f>IF($B104="","",'145-148'!S$13)</f>
      </c>
      <c r="P104" s="67">
        <f>IF(B104="","",IF('145-148'!X$13=0,"",'145-148'!X$13))</f>
      </c>
    </row>
    <row r="105" spans="1:16" ht="19.5" customHeight="1" hidden="1">
      <c r="A105" s="78">
        <f t="shared" si="3"/>
        <v>103</v>
      </c>
      <c r="B105" s="98">
        <f>IF(Startlist!D$103="I",IF(Startlist!A$103="","",Startlist!A$103),"")</f>
      </c>
      <c r="C105" s="99">
        <f>IF(Startlist!D$103="I",IF(Startlist!B$103="","",Startlist!B$103),"")</f>
      </c>
      <c r="D105" s="36">
        <f>IF(B105="","",Startlist!E105)</f>
      </c>
      <c r="E105" s="84">
        <f>IF(B105="","",Startlist!H105)</f>
      </c>
      <c r="F105" s="81">
        <f>IF(C105="","",Startlist!F105)</f>
      </c>
      <c r="G105" s="66">
        <f>IF($B105="","",'145-148'!C$14)</f>
      </c>
      <c r="H105" s="66">
        <f>IF($B105="","",'145-148'!E$14)</f>
      </c>
      <c r="I105" s="66">
        <f>IF($B105="","",'145-148'!G$14)</f>
      </c>
      <c r="J105" s="66">
        <f>IF($B105="","",'145-148'!I$14)</f>
      </c>
      <c r="K105" s="66">
        <f>IF($B105="","",'145-148'!K$14)</f>
      </c>
      <c r="L105" s="66">
        <f>IF($B105="","",'145-148'!M$14)</f>
      </c>
      <c r="M105" s="66">
        <f>IF($B105="","",'145-148'!O$14)</f>
      </c>
      <c r="N105" s="66">
        <f>IF($B105="","",'145-148'!Q$14)</f>
      </c>
      <c r="O105" s="83">
        <f>IF($B105="","",'145-148'!S$14)</f>
      </c>
      <c r="P105" s="67">
        <f>IF(B105="","",IF('145-148'!X$14=0,"",'145-148'!X$14))</f>
      </c>
    </row>
    <row r="106" spans="1:16" ht="19.5" customHeight="1" hidden="1">
      <c r="A106" s="78">
        <f t="shared" si="3"/>
        <v>104</v>
      </c>
      <c r="B106" s="98">
        <f>IF(Startlist!D$103="I",IF(Startlist!A$103="","",Startlist!A$103),"")</f>
      </c>
      <c r="C106" s="99">
        <f>IF(Startlist!D$103="I",IF(Startlist!B$103="","",Startlist!B$103),"")</f>
      </c>
      <c r="D106" s="36">
        <f>IF(B106="","",Startlist!E106)</f>
      </c>
      <c r="E106" s="84">
        <f>IF(B106="","",Startlist!H106)</f>
      </c>
      <c r="F106" s="81">
        <f>IF(C106="","",Startlist!F106)</f>
      </c>
      <c r="G106" s="66">
        <f>IF($B106="","",'145-148'!C$15)</f>
      </c>
      <c r="H106" s="66">
        <f>IF($B106="","",'145-148'!E$15)</f>
      </c>
      <c r="I106" s="66">
        <f>IF($B106="","",'145-148'!G$15)</f>
      </c>
      <c r="J106" s="66">
        <f>IF($B106="","",'145-148'!I$15)</f>
      </c>
      <c r="K106" s="66">
        <f>IF($B106="","",'145-148'!K$15)</f>
      </c>
      <c r="L106" s="66">
        <f>IF($B106="","",'145-148'!M$15)</f>
      </c>
      <c r="M106" s="66">
        <f>IF($B106="","",'145-148'!O$15)</f>
      </c>
      <c r="N106" s="66">
        <f>IF($B106="","",'145-148'!Q$15)</f>
      </c>
      <c r="O106" s="83">
        <f>IF($B106="","",'145-148'!S$15)</f>
      </c>
      <c r="P106" s="67">
        <f>IF(B106="","",IF('145-148'!X$15=0,"",'145-148'!X$15))</f>
      </c>
    </row>
    <row r="107" spans="1:16" ht="19.5" customHeight="1" hidden="1">
      <c r="A107" s="79">
        <f t="shared" si="3"/>
        <v>105</v>
      </c>
      <c r="B107" s="98">
        <f>IF(Startlist!D$107="I",IF(Startlist!A$107="","",Startlist!A$107),"")</f>
      </c>
      <c r="C107" s="99">
        <f>IF(Startlist!D$107="I",IF(Startlist!B$107="","",Startlist!B$107),"")</f>
      </c>
      <c r="D107" s="36">
        <f>IF(B107="","",Startlist!E107)</f>
      </c>
      <c r="E107" s="84">
        <f>IF(B107="","",Startlist!H107)</f>
      </c>
      <c r="F107" s="81">
        <f>IF(C107="","",Startlist!F107)</f>
      </c>
      <c r="G107" s="66">
        <f>IF($B107="","",'149-152'!C$12)</f>
      </c>
      <c r="H107" s="66">
        <f>IF($B107="","",'149-152'!E$12)</f>
      </c>
      <c r="I107" s="66">
        <f>IF($B107="","",'149-152'!G$12)</f>
      </c>
      <c r="J107" s="66">
        <f>IF($B107="","",'149-152'!I$12)</f>
      </c>
      <c r="K107" s="66">
        <f>IF($B107="","",'149-152'!K$12)</f>
      </c>
      <c r="L107" s="66">
        <f>IF($B107="","",'149-152'!M$12)</f>
      </c>
      <c r="M107" s="66">
        <f>IF($B107="","",'149-152'!O$12)</f>
      </c>
      <c r="N107" s="66">
        <f>IF($B107="","",'149-152'!Q$12)</f>
      </c>
      <c r="O107" s="83">
        <f>IF($B107="","",'149-152'!S$12)</f>
      </c>
      <c r="P107" s="67">
        <f>IF(B107="","",IF('149-152'!X$12=0,"",'149-152'!X$12))</f>
      </c>
    </row>
    <row r="108" spans="1:16" ht="19.5" customHeight="1" hidden="1">
      <c r="A108" s="79">
        <f t="shared" si="3"/>
        <v>106</v>
      </c>
      <c r="B108" s="98">
        <f>IF(Startlist!D$107="I",IF(Startlist!A$107="","",Startlist!A$107),"")</f>
      </c>
      <c r="C108" s="99">
        <f>IF(Startlist!D$107="I",IF(Startlist!B$107="","",Startlist!B$107),"")</f>
      </c>
      <c r="D108" s="36">
        <f>IF(B108="","",Startlist!E108)</f>
      </c>
      <c r="E108" s="84">
        <f>IF(B108="","",Startlist!H108)</f>
      </c>
      <c r="F108" s="81">
        <f>IF(C108="","",Startlist!F108)</f>
      </c>
      <c r="G108" s="66">
        <f>IF($B108="","",'149-152'!C$13)</f>
      </c>
      <c r="H108" s="66">
        <f>IF($B108="","",'149-152'!E$13)</f>
      </c>
      <c r="I108" s="66">
        <f>IF($B108="","",'149-152'!G$13)</f>
      </c>
      <c r="J108" s="66">
        <f>IF($B108="","",'149-152'!I$13)</f>
      </c>
      <c r="K108" s="66">
        <f>IF($B108="","",'149-152'!K$13)</f>
      </c>
      <c r="L108" s="66">
        <f>IF($B108="","",'149-152'!M$13)</f>
      </c>
      <c r="M108" s="66">
        <f>IF($B108="","",'149-152'!O$13)</f>
      </c>
      <c r="N108" s="66">
        <f>IF($B108="","",'149-152'!Q$13)</f>
      </c>
      <c r="O108" s="83">
        <f>IF($B108="","",'149-152'!S$13)</f>
      </c>
      <c r="P108" s="67">
        <f>IF(B108="","",IF('149-152'!X$13=0,"",'149-152'!X$13))</f>
      </c>
    </row>
    <row r="109" spans="1:16" ht="19.5" customHeight="1" hidden="1">
      <c r="A109" s="79">
        <f t="shared" si="3"/>
        <v>107</v>
      </c>
      <c r="B109" s="98">
        <f>IF(Startlist!D$107="I",IF(Startlist!A$107="","",Startlist!A$107),"")</f>
      </c>
      <c r="C109" s="99">
        <f>IF(Startlist!D$107="I",IF(Startlist!B$107="","",Startlist!B$107),"")</f>
      </c>
      <c r="D109" s="36">
        <f>IF(B109="","",Startlist!E109)</f>
      </c>
      <c r="E109" s="84">
        <f>IF(B109="","",Startlist!H109)</f>
      </c>
      <c r="F109" s="81">
        <f>IF(C109="","",Startlist!F109)</f>
      </c>
      <c r="G109" s="66">
        <f>IF($B109="","",'149-152'!C$14)</f>
      </c>
      <c r="H109" s="66">
        <f>IF($B109="","",'149-152'!E$14)</f>
      </c>
      <c r="I109" s="66">
        <f>IF($B109="","",'149-152'!G$14)</f>
      </c>
      <c r="J109" s="66">
        <f>IF($B109="","",'149-152'!I$14)</f>
      </c>
      <c r="K109" s="66">
        <f>IF($B109="","",'149-152'!K$14)</f>
      </c>
      <c r="L109" s="66">
        <f>IF($B109="","",'149-152'!M$14)</f>
      </c>
      <c r="M109" s="66">
        <f>IF($B109="","",'149-152'!O$14)</f>
      </c>
      <c r="N109" s="66">
        <f>IF($B109="","",'149-152'!Q$14)</f>
      </c>
      <c r="O109" s="83">
        <f>IF($B109="","",'149-152'!S$14)</f>
      </c>
      <c r="P109" s="67">
        <f>IF(B109="","",IF('149-152'!X$14=0,"",'149-152'!X$14))</f>
      </c>
    </row>
    <row r="110" spans="1:16" ht="19.5" customHeight="1" hidden="1">
      <c r="A110" s="79">
        <f t="shared" si="3"/>
        <v>108</v>
      </c>
      <c r="B110" s="98">
        <f>IF(Startlist!D$107="I",IF(Startlist!A$107="","",Startlist!A$107),"")</f>
      </c>
      <c r="C110" s="99">
        <f>IF(Startlist!D$107="I",IF(Startlist!B$107="","",Startlist!B$107),"")</f>
      </c>
      <c r="D110" s="36">
        <f>IF(B110="","",Startlist!E110)</f>
      </c>
      <c r="E110" s="84">
        <f>IF(B110="","",Startlist!H110)</f>
      </c>
      <c r="F110" s="81">
        <f>IF(C110="","",Startlist!F110)</f>
      </c>
      <c r="G110" s="66">
        <f>IF($B110="","",'149-152'!C$15)</f>
      </c>
      <c r="H110" s="66">
        <f>IF($B110="","",'149-152'!E$15)</f>
      </c>
      <c r="I110" s="66">
        <f>IF($B110="","",'149-152'!G$15)</f>
      </c>
      <c r="J110" s="66">
        <f>IF($B110="","",'149-152'!I$15)</f>
      </c>
      <c r="K110" s="66">
        <f>IF($B110="","",'149-152'!K$15)</f>
      </c>
      <c r="L110" s="66">
        <f>IF($B110="","",'149-152'!M$15)</f>
      </c>
      <c r="M110" s="66">
        <f>IF($B110="","",'149-152'!O$15)</f>
      </c>
      <c r="N110" s="66">
        <f>IF($B110="","",'149-152'!Q$15)</f>
      </c>
      <c r="O110" s="83">
        <f>IF($B110="","",'149-152'!S$15)</f>
      </c>
      <c r="P110" s="67">
        <f>IF(B110="","",IF('149-152'!X$15=0,"",'149-152'!X$15))</f>
      </c>
    </row>
    <row r="111" spans="1:16" ht="19.5" customHeight="1" hidden="1">
      <c r="A111" s="79">
        <f t="shared" si="3"/>
        <v>109</v>
      </c>
      <c r="B111" s="98">
        <f>IF(Startlist!D$111="I",IF(Startlist!A$111="","",Startlist!A$111),"")</f>
      </c>
      <c r="C111" s="99">
        <f>IF(Startlist!D$111="I",IF(Startlist!B$111="","",Startlist!B$111),"")</f>
      </c>
      <c r="D111" s="36">
        <f>IF(B111="","",Startlist!E111)</f>
      </c>
      <c r="E111" s="84">
        <f>IF(B111="","",Startlist!H111)</f>
      </c>
      <c r="F111" s="81">
        <f>IF(C111="","",Startlist!F111)</f>
      </c>
      <c r="G111" s="66">
        <f>IF($B111="","",'153-156'!C$12)</f>
      </c>
      <c r="H111" s="66">
        <f>IF($B111="","",'153-156'!E$12)</f>
      </c>
      <c r="I111" s="66">
        <f>IF($B111="","",'153-156'!G$12)</f>
      </c>
      <c r="J111" s="66">
        <f>IF($B111="","",'153-156'!I$12)</f>
      </c>
      <c r="K111" s="66">
        <f>IF($B111="","",'153-156'!K$12)</f>
      </c>
      <c r="L111" s="66">
        <f>IF($B111="","",'153-156'!M$12)</f>
      </c>
      <c r="M111" s="66">
        <f>IF($B111="","",'153-156'!O$12)</f>
      </c>
      <c r="N111" s="66">
        <f>IF($B111="","",'153-156'!Q$12)</f>
      </c>
      <c r="O111" s="83">
        <f>IF($B111="","",'153-156'!S$12)</f>
      </c>
      <c r="P111" s="67">
        <f>IF(B111="","",IF('153-156'!X$12=0,"",'153-156'!X$12))</f>
      </c>
    </row>
    <row r="112" spans="1:16" ht="19.5" customHeight="1" hidden="1">
      <c r="A112" s="79">
        <f t="shared" si="3"/>
        <v>110</v>
      </c>
      <c r="B112" s="98">
        <f>IF(Startlist!D$111="I",IF(Startlist!A$111="","",Startlist!A$111),"")</f>
      </c>
      <c r="C112" s="99">
        <f>IF(Startlist!D$111="I",IF(Startlist!B$111="","",Startlist!B$111),"")</f>
      </c>
      <c r="D112" s="36">
        <f>IF(B112="","",Startlist!E112)</f>
      </c>
      <c r="E112" s="84">
        <f>IF(B112="","",Startlist!H112)</f>
      </c>
      <c r="F112" s="81">
        <f>IF(C112="","",Startlist!F112)</f>
      </c>
      <c r="G112" s="66">
        <f>IF($B112="","",'153-156'!C$13)</f>
      </c>
      <c r="H112" s="66">
        <f>IF($B112="","",'153-156'!E$13)</f>
      </c>
      <c r="I112" s="66">
        <f>IF($B112="","",'153-156'!G$13)</f>
      </c>
      <c r="J112" s="66">
        <f>IF($B112="","",'153-156'!I$13)</f>
      </c>
      <c r="K112" s="66">
        <f>IF($B112="","",'153-156'!K$13)</f>
      </c>
      <c r="L112" s="66">
        <f>IF($B112="","",'153-156'!M$13)</f>
      </c>
      <c r="M112" s="66">
        <f>IF($B112="","",'153-156'!O$13)</f>
      </c>
      <c r="N112" s="66">
        <f>IF($B112="","",'153-156'!Q$13)</f>
      </c>
      <c r="O112" s="83">
        <f>IF($B112="","",'153-156'!S$13)</f>
      </c>
      <c r="P112" s="67">
        <f>IF(B112="","",IF('153-156'!X$13=0,"",'153-156'!X$13))</f>
      </c>
    </row>
    <row r="113" spans="1:16" ht="19.5" customHeight="1" hidden="1">
      <c r="A113" s="79">
        <f t="shared" si="3"/>
        <v>111</v>
      </c>
      <c r="B113" s="98">
        <f>IF(Startlist!D$111="I",IF(Startlist!A$111="","",Startlist!A$111),"")</f>
      </c>
      <c r="C113" s="99">
        <f>IF(Startlist!D$111="I",IF(Startlist!B$111="","",Startlist!B$111),"")</f>
      </c>
      <c r="D113" s="36">
        <f>IF(B113="","",Startlist!E113)</f>
      </c>
      <c r="E113" s="84">
        <f>IF(B113="","",Startlist!H113)</f>
      </c>
      <c r="F113" s="81">
        <f>IF(C113="","",Startlist!F113)</f>
      </c>
      <c r="G113" s="66">
        <f>IF($B113="","",'153-156'!C$14)</f>
      </c>
      <c r="H113" s="66">
        <f>IF($B113="","",'153-156'!E$14)</f>
      </c>
      <c r="I113" s="66">
        <f>IF($B113="","",'153-156'!G$14)</f>
      </c>
      <c r="J113" s="66">
        <f>IF($B113="","",'153-156'!I$14)</f>
      </c>
      <c r="K113" s="66">
        <f>IF($B113="","",'153-156'!K$14)</f>
      </c>
      <c r="L113" s="66">
        <f>IF($B113="","",'153-156'!M$14)</f>
      </c>
      <c r="M113" s="66">
        <f>IF($B113="","",'153-156'!O$14)</f>
      </c>
      <c r="N113" s="66">
        <f>IF($B113="","",'153-156'!Q$14)</f>
      </c>
      <c r="O113" s="83">
        <f>IF($B113="","",'153-156'!S$14)</f>
      </c>
      <c r="P113" s="67">
        <f>IF(B113="","",IF('153-156'!X$14=0,"",'153-156'!X$14))</f>
      </c>
    </row>
    <row r="114" spans="1:16" ht="19.5" customHeight="1" hidden="1" thickBot="1">
      <c r="A114" s="79">
        <f t="shared" si="3"/>
        <v>112</v>
      </c>
      <c r="B114" s="100">
        <f>IF(Startlist!D$111="I",IF(Startlist!A$111="","",Startlist!A$111),"")</f>
      </c>
      <c r="C114" s="101">
        <f>IF(Startlist!D$111="I",IF(Startlist!B$111="","",Startlist!B$111),"")</f>
      </c>
      <c r="D114" s="36">
        <f>IF(B114="","",Startlist!E114)</f>
      </c>
      <c r="E114" s="84">
        <f>IF(B114="","",Startlist!H114)</f>
      </c>
      <c r="F114" s="81">
        <f>IF(C114="","",Startlist!F114)</f>
      </c>
      <c r="G114" s="66">
        <f>IF($B114="","",'153-156'!C$15)</f>
      </c>
      <c r="H114" s="66">
        <f>IF($B114="","",'153-156'!E$15)</f>
      </c>
      <c r="I114" s="66">
        <f>IF($B114="","",'153-156'!G$15)</f>
      </c>
      <c r="J114" s="66">
        <f>IF($B114="","",'153-156'!I$15)</f>
      </c>
      <c r="K114" s="66">
        <f>IF($B114="","",'153-156'!K$15)</f>
      </c>
      <c r="L114" s="66">
        <f>IF($B114="","",'153-156'!M$15)</f>
      </c>
      <c r="M114" s="66">
        <f>IF($B114="","",'153-156'!O$15)</f>
      </c>
      <c r="N114" s="66">
        <f>IF($B114="","",'153-156'!Q$15)</f>
      </c>
      <c r="O114" s="83">
        <f>IF($B114="","",'153-156'!S$15)</f>
      </c>
      <c r="P114" s="67">
        <f>IF(B114="","",IF('153-156'!X$15=0,"",'153-156'!X$15))</f>
      </c>
    </row>
    <row r="115" spans="1:16" ht="12" customHeight="1">
      <c r="A115" s="51"/>
      <c r="B115" s="52"/>
      <c r="C115" s="53"/>
      <c r="D115" s="52"/>
      <c r="E115" s="52"/>
      <c r="F115" s="54"/>
      <c r="G115" s="52"/>
      <c r="H115" s="52"/>
      <c r="I115" s="52"/>
      <c r="J115" s="52"/>
      <c r="K115" s="52"/>
      <c r="L115" s="52"/>
      <c r="M115" s="52"/>
      <c r="N115" s="52"/>
      <c r="O115" s="52"/>
      <c r="P115" s="69"/>
    </row>
    <row r="116" spans="1:16" ht="12" customHeight="1">
      <c r="A116" s="59"/>
      <c r="B116" s="60"/>
      <c r="C116" s="61"/>
      <c r="D116" s="60"/>
      <c r="E116" s="60"/>
      <c r="F116" s="62"/>
      <c r="G116" s="60"/>
      <c r="H116" s="60"/>
      <c r="I116" s="60"/>
      <c r="J116" s="60"/>
      <c r="K116" s="60"/>
      <c r="L116" s="60"/>
      <c r="M116" s="60"/>
      <c r="N116" s="60"/>
      <c r="O116" s="60"/>
      <c r="P116" s="70"/>
    </row>
    <row r="117" spans="1:16" ht="19.5" customHeight="1">
      <c r="A117" s="59"/>
      <c r="B117" s="60"/>
      <c r="C117" s="209"/>
      <c r="D117" s="209"/>
      <c r="E117" s="209"/>
      <c r="F117" s="209"/>
      <c r="G117" s="60"/>
      <c r="H117" s="60"/>
      <c r="I117" s="60"/>
      <c r="J117" s="60"/>
      <c r="K117" s="60"/>
      <c r="L117" s="60"/>
      <c r="M117" s="60"/>
      <c r="N117" s="60"/>
      <c r="O117" s="60"/>
      <c r="P117" s="70"/>
    </row>
    <row r="118" spans="1:16" ht="19.5" customHeight="1">
      <c r="A118" s="59"/>
      <c r="B118" s="210"/>
      <c r="C118" s="210"/>
      <c r="D118" s="210"/>
      <c r="E118" s="210"/>
      <c r="F118" s="210"/>
      <c r="G118" s="60"/>
      <c r="H118" s="60"/>
      <c r="I118" s="60"/>
      <c r="J118" s="60"/>
      <c r="K118" s="60"/>
      <c r="L118" s="60"/>
      <c r="M118" s="60"/>
      <c r="N118" s="60"/>
      <c r="O118" s="60"/>
      <c r="P118" s="70"/>
    </row>
    <row r="119" spans="1:16" ht="19.5" customHeight="1">
      <c r="A119" s="59"/>
      <c r="B119" s="206"/>
      <c r="C119" s="206"/>
      <c r="D119" s="60"/>
      <c r="E119" s="60"/>
      <c r="F119" s="62"/>
      <c r="G119" s="60"/>
      <c r="H119" s="60"/>
      <c r="I119" s="60"/>
      <c r="J119" s="60"/>
      <c r="K119" s="60"/>
      <c r="L119" s="60"/>
      <c r="M119" s="60"/>
      <c r="N119" s="60"/>
      <c r="O119" s="60"/>
      <c r="P119" s="70"/>
    </row>
    <row r="120" spans="1:16" ht="19.5" customHeight="1">
      <c r="A120" s="59"/>
      <c r="B120" s="60"/>
      <c r="C120" s="61"/>
      <c r="D120" s="60"/>
      <c r="E120" s="60"/>
      <c r="F120" s="62"/>
      <c r="G120" s="60"/>
      <c r="H120" s="60"/>
      <c r="I120" s="60"/>
      <c r="J120" s="60"/>
      <c r="K120" s="60"/>
      <c r="L120" s="60"/>
      <c r="M120" s="60"/>
      <c r="N120" s="60"/>
      <c r="O120" s="60"/>
      <c r="P120" s="70"/>
    </row>
    <row r="121" spans="1:16" ht="19.5" customHeight="1">
      <c r="A121" s="59"/>
      <c r="B121" s="60"/>
      <c r="C121" s="61"/>
      <c r="D121" s="60"/>
      <c r="E121" s="60"/>
      <c r="F121" s="62"/>
      <c r="G121" s="60"/>
      <c r="H121" s="60"/>
      <c r="I121" s="60"/>
      <c r="J121" s="60"/>
      <c r="K121" s="60"/>
      <c r="L121" s="60"/>
      <c r="M121" s="60"/>
      <c r="N121" s="60"/>
      <c r="O121" s="60"/>
      <c r="P121" s="70"/>
    </row>
    <row r="122" spans="1:16" ht="19.5" customHeight="1">
      <c r="A122" s="59"/>
      <c r="B122" s="60"/>
      <c r="C122" s="61"/>
      <c r="D122" s="60"/>
      <c r="E122" s="60"/>
      <c r="F122" s="62"/>
      <c r="G122" s="60"/>
      <c r="H122" s="60"/>
      <c r="I122" s="60"/>
      <c r="J122" s="60"/>
      <c r="K122" s="60"/>
      <c r="L122" s="60"/>
      <c r="M122" s="60"/>
      <c r="N122" s="60"/>
      <c r="O122" s="60"/>
      <c r="P122" s="70"/>
    </row>
    <row r="123" spans="1:16" ht="19.5" customHeight="1">
      <c r="A123" s="59"/>
      <c r="B123" s="60"/>
      <c r="C123" s="61"/>
      <c r="D123" s="60"/>
      <c r="E123" s="60"/>
      <c r="F123" s="62"/>
      <c r="G123" s="60"/>
      <c r="H123" s="60"/>
      <c r="I123" s="60"/>
      <c r="J123" s="60"/>
      <c r="K123" s="60"/>
      <c r="L123" s="60"/>
      <c r="M123" s="60"/>
      <c r="N123" s="60"/>
      <c r="O123" s="60"/>
      <c r="P123" s="70"/>
    </row>
    <row r="124" spans="1:16" ht="19.5" customHeight="1">
      <c r="A124" s="59"/>
      <c r="B124" s="60"/>
      <c r="C124" s="61"/>
      <c r="D124" s="60"/>
      <c r="E124" s="60"/>
      <c r="F124" s="62"/>
      <c r="G124" s="60"/>
      <c r="H124" s="60"/>
      <c r="I124" s="60"/>
      <c r="J124" s="60"/>
      <c r="K124" s="60"/>
      <c r="L124" s="60"/>
      <c r="M124" s="60"/>
      <c r="N124" s="60"/>
      <c r="O124" s="60"/>
      <c r="P124" s="70"/>
    </row>
    <row r="125" spans="1:16" ht="19.5" customHeight="1">
      <c r="A125" s="55"/>
      <c r="B125" s="56"/>
      <c r="C125" s="57"/>
      <c r="D125" s="56"/>
      <c r="E125" s="56"/>
      <c r="F125" s="58"/>
      <c r="G125" s="56"/>
      <c r="H125" s="56"/>
      <c r="I125" s="56"/>
      <c r="J125" s="56"/>
      <c r="K125" s="56"/>
      <c r="L125" s="56"/>
      <c r="M125" s="56"/>
      <c r="N125" s="56"/>
      <c r="O125" s="56"/>
      <c r="P125" s="71"/>
    </row>
    <row r="126" spans="1:16" ht="19.5" customHeight="1">
      <c r="A126" s="38"/>
      <c r="B126" s="16"/>
      <c r="C126" s="16"/>
      <c r="D126" s="16"/>
      <c r="E126" s="16"/>
      <c r="F126" s="16"/>
      <c r="G126" s="17"/>
      <c r="H126" s="17" t="s">
        <v>0</v>
      </c>
      <c r="I126" s="17"/>
      <c r="J126" s="17"/>
      <c r="K126" s="17"/>
      <c r="L126" s="17"/>
      <c r="M126" s="17"/>
      <c r="N126" s="17"/>
      <c r="O126" s="17"/>
      <c r="P126" s="72"/>
    </row>
    <row r="127" spans="1:16" ht="19.5" customHeight="1">
      <c r="A127" s="38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72"/>
    </row>
    <row r="128" spans="1:16" ht="19.5" customHeight="1">
      <c r="A128" s="38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72"/>
    </row>
    <row r="129" spans="1:16" ht="19.5" customHeight="1">
      <c r="A129" s="38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72"/>
    </row>
    <row r="130" spans="1:16" ht="19.5" customHeight="1">
      <c r="A130" s="38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2"/>
    </row>
    <row r="131" spans="1:16" ht="19.5" customHeight="1">
      <c r="A131" s="38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72"/>
    </row>
    <row r="132" spans="1:16" ht="19.5" customHeight="1">
      <c r="A132" s="38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72"/>
    </row>
    <row r="133" spans="1:16" ht="19.5" customHeight="1">
      <c r="A133" s="3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72"/>
    </row>
    <row r="134" spans="1:16" ht="19.5" customHeight="1">
      <c r="A134" s="3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72"/>
    </row>
    <row r="135" spans="1:16" ht="19.5" customHeight="1">
      <c r="A135" s="3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72"/>
    </row>
    <row r="136" spans="1:16" ht="19.5" customHeight="1">
      <c r="A136" s="38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72"/>
    </row>
    <row r="137" spans="1:16" ht="19.5" customHeight="1">
      <c r="A137" s="38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72"/>
    </row>
    <row r="138" spans="1:16" ht="19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72"/>
    </row>
    <row r="139" spans="1:16" ht="19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72"/>
    </row>
    <row r="140" spans="1:16" ht="19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72"/>
    </row>
    <row r="141" spans="1:16" ht="19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72"/>
    </row>
    <row r="142" spans="1:16" ht="19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72"/>
    </row>
    <row r="143" spans="1:16" ht="19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72"/>
    </row>
    <row r="144" spans="1:16" ht="19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72"/>
    </row>
    <row r="145" spans="1:16" ht="19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72"/>
    </row>
    <row r="146" spans="1:16" ht="19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72"/>
    </row>
    <row r="147" spans="1:16" ht="19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72"/>
    </row>
    <row r="148" spans="1:16" ht="19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72"/>
    </row>
    <row r="149" spans="1:16" ht="19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72"/>
    </row>
    <row r="150" spans="1:16" ht="19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72"/>
    </row>
    <row r="151" spans="1:16" ht="19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72"/>
    </row>
    <row r="152" spans="1:16" ht="19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72"/>
    </row>
    <row r="153" spans="1:16" ht="19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72"/>
    </row>
    <row r="154" spans="1:16" ht="19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72"/>
    </row>
    <row r="155" spans="1:16" ht="19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72"/>
    </row>
    <row r="156" spans="1:16" ht="19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72"/>
    </row>
    <row r="157" spans="1:16" ht="19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9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9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9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9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9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9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9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9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9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9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9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9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9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9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9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9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9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9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9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9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9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9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9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9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9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19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19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9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9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9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9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9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9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9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9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9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9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9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9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9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9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9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9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9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19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ht="19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9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9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9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9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9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ht="19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9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9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19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9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9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9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9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9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9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9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9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9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9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9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9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9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9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9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9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9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9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9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ht="19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ht="19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ht="19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19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19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9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9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19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19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9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9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9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9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9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9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19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19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ht="19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ht="19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9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9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9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9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9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9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9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9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9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9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9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ht="19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9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9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ht="19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19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ht="19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ht="19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9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9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9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9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ht="19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9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9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ht="19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9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ht="19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9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9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9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9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9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9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9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ht="19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ht="19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9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ht="19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ht="19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ht="19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9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9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ht="19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ht="19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9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9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9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9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9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9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9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9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9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9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9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9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9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9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9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9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9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9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ht="19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ht="19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ht="19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ht="19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ht="19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ht="19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1:16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1:16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1:16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1:16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6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1:16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1:16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1:16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6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1:16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1:16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1:16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1:16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1:16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1:16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1:16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1:16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1:16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1:16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1:16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1:16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1:16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1:16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1:16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1:16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1:16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1:16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1:16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1:16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1:16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1:16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1:16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1:16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1:16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1:16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1:16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1:16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1:16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1:16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16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1:16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1:16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1:16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1:16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1:16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1:16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1:16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1:16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1:16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1:16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1:16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1:16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1:16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1:16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1:16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1:16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1:16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1:16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1:16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1:16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1:16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1:16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1:16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1:16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1:16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1:16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1:16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1:16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1:16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1:16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1:16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1:16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1:16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1:16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1:16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1:16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1:16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1:16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1:16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1:16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1:16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1:16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</sheetData>
  <sheetProtection sort="0"/>
  <mergeCells count="5">
    <mergeCell ref="B119:C119"/>
    <mergeCell ref="A1:A2"/>
    <mergeCell ref="B1:O1"/>
    <mergeCell ref="C117:F117"/>
    <mergeCell ref="B118:F118"/>
  </mergeCells>
  <printOptions/>
  <pageMargins left="0" right="0" top="0.6299212598425197" bottom="0.984251968503937" header="0.5118110236220472" footer="0.5118110236220472"/>
  <pageSetup horizontalDpi="300" verticalDpi="300" orientation="portrait" paperSize="9" scale="95" r:id="rId1"/>
  <headerFooter alignWithMargins="0">
    <oddFooter>&amp;L&amp;D  &amp;T&amp;CHlavní rozhodčí
Jiří Polomis&amp;RŘeditel soutěže
Ing. Petr Řádek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17">
    <tabColor indexed="13"/>
  </sheetPr>
  <dimension ref="A1:Y17"/>
  <sheetViews>
    <sheetView view="pageBreakPreview" zoomScaleSheetLayoutView="100" zoomScalePageLayoutView="0" workbookViewId="0" topLeftCell="A1">
      <selection activeCell="C12" sqref="C12:F15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>
        <f>Startlist!A51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>
        <f>Startlist!B51</f>
        <v>0</v>
      </c>
      <c r="B5" s="270"/>
      <c r="C5" s="271"/>
      <c r="D5" s="18"/>
      <c r="E5" s="18"/>
      <c r="F5" s="269">
        <f>Startlist!C51</f>
        <v>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Startlist!E51</f>
        <v>0</v>
      </c>
      <c r="B12" s="22">
        <f>Startlist!F51</f>
        <v>0</v>
      </c>
      <c r="C12" s="27"/>
      <c r="D12" s="9"/>
      <c r="E12" s="27"/>
      <c r="F12" s="9"/>
      <c r="G12" s="27"/>
      <c r="H12" s="9"/>
      <c r="I12" s="27"/>
      <c r="J12" s="9" t="str">
        <f>IF(I12&gt;parametry!$F$10,"error",IF(I12&lt;0,"error",IF(I12="","Points","")))</f>
        <v>Points</v>
      </c>
      <c r="K12" s="102">
        <f>G12+I12</f>
        <v>0</v>
      </c>
      <c r="L12" s="75"/>
      <c r="M12" s="27"/>
      <c r="N12" s="9" t="str">
        <f>IF(M12&gt;parametry!$F$11,"error",IF(M12&lt;0,"error",IF(M12="","Points","")))</f>
        <v>Points</v>
      </c>
      <c r="O12" s="27"/>
      <c r="P12" s="9" t="str">
        <f>IF(O12&gt;parametry!$F$12,"error",IF(O12&lt;0,"error",IF(O12="","Points","")))</f>
        <v>Points</v>
      </c>
      <c r="Q12" s="102">
        <f>M12+O12</f>
        <v>0</v>
      </c>
      <c r="R12" s="75"/>
      <c r="S12" s="27"/>
      <c r="T12" s="9" t="str">
        <f>IF(S12&gt;20,"error",IF(S12&lt;0,"error",IF(S12="","Points","")))</f>
        <v>Points</v>
      </c>
      <c r="U12" s="30">
        <f>IF(D12="error","error",W12)</f>
        <v>0</v>
      </c>
      <c r="V12" s="291">
        <f>IF(U12="error","error",IF(U13="error","error",IF(U14="error","error",IF(U15="error","error",U12+U13+U14+U15))))</f>
        <v>0</v>
      </c>
      <c r="W12" s="4">
        <f>IF(F12="error","error",IF(H12="error","error",IF(J12="error","error",IF(L12="error","error",IF(N12="error","error",IF(P12="error","error",IF(R12="error","error",IF(T12="error","error",X12))))))))</f>
        <v>0</v>
      </c>
      <c r="X12">
        <f>C12+E12+K12+Q12+S12</f>
        <v>0</v>
      </c>
    </row>
    <row r="13" spans="1:24" ht="19.5" customHeight="1">
      <c r="A13" s="23">
        <f>Startlist!E52</f>
        <v>0</v>
      </c>
      <c r="B13" s="24">
        <f>Startlist!F52</f>
        <v>0</v>
      </c>
      <c r="C13" s="28"/>
      <c r="D13" s="10"/>
      <c r="E13" s="28"/>
      <c r="F13" s="10"/>
      <c r="G13" s="28"/>
      <c r="H13" s="10"/>
      <c r="I13" s="28"/>
      <c r="J13" s="10" t="str">
        <f>IF(I13&gt;parametry!$F$10,"error",IF(I13&lt;0,"error",IF(I13="","Points","")))</f>
        <v>Points</v>
      </c>
      <c r="K13" s="103">
        <f>G13+I13</f>
        <v>0</v>
      </c>
      <c r="L13" s="76"/>
      <c r="M13" s="28"/>
      <c r="N13" s="10" t="str">
        <f>IF(M13&gt;parametry!$F$11,"error",IF(M13&lt;0,"error",IF(M13="","Points","")))</f>
        <v>Points</v>
      </c>
      <c r="O13" s="28"/>
      <c r="P13" s="10" t="str">
        <f>IF(O13&gt;parametry!$F$12,"error",IF(O13&lt;0,"error",IF(O13="","Points","")))</f>
        <v>Points</v>
      </c>
      <c r="Q13" s="103">
        <f>M13+O13</f>
        <v>0</v>
      </c>
      <c r="R13" s="76"/>
      <c r="S13" s="28"/>
      <c r="T13" s="10" t="str">
        <f>IF(S13&gt;20,"error",IF(S13&lt;0,"error",IF(S13="","Points","")))</f>
        <v>Points</v>
      </c>
      <c r="U13" s="12">
        <f>IF(D13="error","error",W13)</f>
        <v>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0</v>
      </c>
      <c r="X13">
        <f>C13+E13+K13+Q13+S13</f>
        <v>0</v>
      </c>
    </row>
    <row r="14" spans="1:24" ht="19.5" customHeight="1">
      <c r="A14" s="23">
        <f>Startlist!E53</f>
        <v>0</v>
      </c>
      <c r="B14" s="24">
        <f>Startlist!F53</f>
        <v>0</v>
      </c>
      <c r="C14" s="28"/>
      <c r="D14" s="10"/>
      <c r="E14" s="28"/>
      <c r="F14" s="10"/>
      <c r="G14" s="28"/>
      <c r="H14" s="10"/>
      <c r="I14" s="28"/>
      <c r="J14" s="10" t="str">
        <f>IF(I14&gt;parametry!$F$10,"error",IF(I14&lt;0,"error",IF(I14="","Points","")))</f>
        <v>Points</v>
      </c>
      <c r="K14" s="103">
        <f>G14+I14</f>
        <v>0</v>
      </c>
      <c r="L14" s="76"/>
      <c r="M14" s="28"/>
      <c r="N14" s="10" t="str">
        <f>IF(M14&gt;parametry!$F$11,"error",IF(M14&lt;0,"error",IF(M14="","Points","")))</f>
        <v>Points</v>
      </c>
      <c r="O14" s="28"/>
      <c r="P14" s="10" t="str">
        <f>IF(O14&gt;parametry!$F$12,"error",IF(O14&lt;0,"error",IF(O14="","Points","")))</f>
        <v>Points</v>
      </c>
      <c r="Q14" s="103">
        <f>M14+O14</f>
        <v>0</v>
      </c>
      <c r="R14" s="76"/>
      <c r="S14" s="28"/>
      <c r="T14" s="10" t="str">
        <f>IF(S14&gt;20,"error",IF(S14&lt;0,"error",IF(S14="","Points","")))</f>
        <v>Points</v>
      </c>
      <c r="U14" s="12">
        <f>IF(D14="error","error",W14)</f>
        <v>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0</v>
      </c>
      <c r="X14">
        <f>C14+E14+K14+Q14+S14</f>
        <v>0</v>
      </c>
    </row>
    <row r="15" spans="1:24" ht="19.5" customHeight="1" thickBot="1">
      <c r="A15" s="25">
        <f>Startlist!E54</f>
        <v>0</v>
      </c>
      <c r="B15" s="26">
        <f>Startlist!F54</f>
        <v>0</v>
      </c>
      <c r="C15" s="29"/>
      <c r="D15" s="11"/>
      <c r="E15" s="29"/>
      <c r="F15" s="11"/>
      <c r="G15" s="29"/>
      <c r="H15" s="11"/>
      <c r="I15" s="29"/>
      <c r="J15" s="11" t="str">
        <f>IF(I15&gt;parametry!$F$10,"error",IF(I15&lt;0,"error",IF(I15="","Points","")))</f>
        <v>Points</v>
      </c>
      <c r="K15" s="104">
        <f>G15+I15</f>
        <v>0</v>
      </c>
      <c r="L15" s="77"/>
      <c r="M15" s="29"/>
      <c r="N15" s="11" t="str">
        <f>IF(M15&gt;parametry!$F$11,"error",IF(M15&lt;0,"error",IF(M15="","Points","")))</f>
        <v>Points</v>
      </c>
      <c r="O15" s="29"/>
      <c r="P15" s="11" t="str">
        <f>IF(O15&gt;parametry!$F$12,"error",IF(O15&lt;0,"error",IF(O15="","Points","")))</f>
        <v>Points</v>
      </c>
      <c r="Q15" s="104">
        <f>M15+O15</f>
        <v>0</v>
      </c>
      <c r="R15" s="77"/>
      <c r="S15" s="29"/>
      <c r="T15" s="11" t="str">
        <f>IF(S15&gt;20,"error",IF(S15&lt;0,"error",IF(S15="","Points","")))</f>
        <v>Points</v>
      </c>
      <c r="U15" s="13">
        <f>IF(D15="error","error",W15)</f>
        <v>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0</v>
      </c>
      <c r="X15">
        <f>C15+E15+K15+Q15+S15</f>
        <v>0</v>
      </c>
    </row>
    <row r="16" ht="6.75" customHeight="1"/>
    <row r="17" spans="1:21" ht="12.75">
      <c r="A17" s="105"/>
      <c r="B17" s="105" t="s">
        <v>1</v>
      </c>
      <c r="C17" s="106">
        <f>SUM(C12:C15)</f>
        <v>0</v>
      </c>
      <c r="D17" s="106"/>
      <c r="E17" s="106">
        <f>SUM(E12:E15)</f>
        <v>0</v>
      </c>
      <c r="F17" s="106"/>
      <c r="G17" s="106">
        <f>SUM(G12:G15)</f>
        <v>0</v>
      </c>
      <c r="H17" s="106"/>
      <c r="I17" s="106">
        <f>SUM(I12:I15)</f>
        <v>0</v>
      </c>
      <c r="J17" s="106"/>
      <c r="K17" s="106">
        <f aca="true" t="shared" si="0" ref="K17:S17">SUM(K12:K15)</f>
        <v>0</v>
      </c>
      <c r="L17" s="106"/>
      <c r="M17" s="106">
        <f t="shared" si="0"/>
        <v>0</v>
      </c>
      <c r="N17" s="106"/>
      <c r="O17" s="106">
        <f t="shared" si="0"/>
        <v>0</v>
      </c>
      <c r="P17" s="106"/>
      <c r="Q17" s="106">
        <f t="shared" si="0"/>
        <v>0</v>
      </c>
      <c r="R17" s="106"/>
      <c r="S17" s="106">
        <f t="shared" si="0"/>
        <v>0</v>
      </c>
      <c r="T17" s="106"/>
      <c r="U17" s="107">
        <f>SUM(U12:U15)</f>
        <v>0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18">
    <tabColor indexed="13"/>
  </sheetPr>
  <dimension ref="A1:Y17"/>
  <sheetViews>
    <sheetView view="pageBreakPreview" zoomScaleSheetLayoutView="100" zoomScalePageLayoutView="0" workbookViewId="0" topLeftCell="A1">
      <selection activeCell="M12" sqref="M12:M15"/>
    </sheetView>
  </sheetViews>
  <sheetFormatPr defaultColWidth="9.00390625" defaultRowHeight="12.75"/>
  <cols>
    <col min="1" max="1" width="6.75390625" style="0" customWidth="1"/>
    <col min="2" max="2" width="20.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>
        <f>Startlist!A55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>
        <f>Startlist!B55</f>
        <v>0</v>
      </c>
      <c r="B5" s="270"/>
      <c r="C5" s="271"/>
      <c r="D5" s="18"/>
      <c r="E5" s="18"/>
      <c r="F5" s="269">
        <f>Startlist!C55</f>
        <v>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Startlist!E55</f>
        <v>0</v>
      </c>
      <c r="B12" s="22">
        <f>Startlist!F55</f>
        <v>0</v>
      </c>
      <c r="C12" s="27"/>
      <c r="D12" s="9"/>
      <c r="E12" s="27"/>
      <c r="F12" s="9"/>
      <c r="G12" s="27"/>
      <c r="H12" s="9"/>
      <c r="I12" s="27"/>
      <c r="J12" s="9" t="str">
        <f>IF(I12&gt;parametry!$F$10,"error",IF(I12&lt;0,"error",IF(I12="","Points","")))</f>
        <v>Points</v>
      </c>
      <c r="K12" s="102">
        <f>G12+I12</f>
        <v>0</v>
      </c>
      <c r="L12" s="75"/>
      <c r="M12" s="27"/>
      <c r="N12" s="9" t="str">
        <f>IF(M12&gt;parametry!$F$11,"error",IF(M12&lt;0,"error",IF(M12="","Points","")))</f>
        <v>Points</v>
      </c>
      <c r="O12" s="27"/>
      <c r="P12" s="9" t="str">
        <f>IF(O12&gt;parametry!$F$12,"error",IF(O12&lt;0,"error",IF(O12="","Points","")))</f>
        <v>Points</v>
      </c>
      <c r="Q12" s="102">
        <f>M12+O12</f>
        <v>0</v>
      </c>
      <c r="R12" s="75"/>
      <c r="S12" s="27"/>
      <c r="T12" s="9" t="str">
        <f>IF(S12&gt;20,"error",IF(S12&lt;0,"error",IF(S12="","Points","")))</f>
        <v>Points</v>
      </c>
      <c r="U12" s="30">
        <f>IF(D12="error","error",W12)</f>
        <v>0</v>
      </c>
      <c r="V12" s="291">
        <f>IF(U12="error","error",IF(U13="error","error",IF(U14="error","error",IF(U15="error","error",U12+U13+U14+U15))))</f>
        <v>0</v>
      </c>
      <c r="W12" s="4">
        <f>IF(F12="error","error",IF(H12="error","error",IF(J12="error","error",IF(L12="error","error",IF(N12="error","error",IF(P12="error","error",IF(R12="error","error",IF(T12="error","error",X12))))))))</f>
        <v>0</v>
      </c>
      <c r="X12">
        <f>C12+E12+K12+Q12+S12</f>
        <v>0</v>
      </c>
    </row>
    <row r="13" spans="1:24" ht="19.5" customHeight="1">
      <c r="A13" s="23">
        <f>Startlist!E56</f>
        <v>0</v>
      </c>
      <c r="B13" s="24">
        <f>Startlist!F56</f>
        <v>0</v>
      </c>
      <c r="C13" s="28"/>
      <c r="D13" s="10"/>
      <c r="E13" s="28"/>
      <c r="F13" s="10"/>
      <c r="G13" s="28"/>
      <c r="H13" s="10"/>
      <c r="I13" s="28"/>
      <c r="J13" s="10" t="str">
        <f>IF(I13&gt;parametry!$F$10,"error",IF(I13&lt;0,"error",IF(I13="","Points","")))</f>
        <v>Points</v>
      </c>
      <c r="K13" s="103">
        <f>G13+I13</f>
        <v>0</v>
      </c>
      <c r="L13" s="76"/>
      <c r="M13" s="28"/>
      <c r="N13" s="10" t="str">
        <f>IF(M13&gt;parametry!$F$11,"error",IF(M13&lt;0,"error",IF(M13="","Points","")))</f>
        <v>Points</v>
      </c>
      <c r="O13" s="28"/>
      <c r="P13" s="10" t="str">
        <f>IF(O13&gt;parametry!$F$12,"error",IF(O13&lt;0,"error",IF(O13="","Points","")))</f>
        <v>Points</v>
      </c>
      <c r="Q13" s="103">
        <f>M13+O13</f>
        <v>0</v>
      </c>
      <c r="R13" s="76"/>
      <c r="S13" s="28"/>
      <c r="T13" s="10" t="str">
        <f>IF(S13&gt;20,"error",IF(S13&lt;0,"error",IF(S13="","Points","")))</f>
        <v>Points</v>
      </c>
      <c r="U13" s="12">
        <f>IF(D13="error","error",W13)</f>
        <v>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0</v>
      </c>
      <c r="X13">
        <f>C13+E13+K13+Q13+S13</f>
        <v>0</v>
      </c>
    </row>
    <row r="14" spans="1:24" ht="19.5" customHeight="1">
      <c r="A14" s="23">
        <f>Startlist!E57</f>
        <v>0</v>
      </c>
      <c r="B14" s="24">
        <f>Startlist!F57</f>
        <v>0</v>
      </c>
      <c r="C14" s="28"/>
      <c r="D14" s="10"/>
      <c r="E14" s="28"/>
      <c r="F14" s="10"/>
      <c r="G14" s="28"/>
      <c r="H14" s="10"/>
      <c r="I14" s="28"/>
      <c r="J14" s="10" t="str">
        <f>IF(I14&gt;parametry!$F$10,"error",IF(I14&lt;0,"error",IF(I14="","Points","")))</f>
        <v>Points</v>
      </c>
      <c r="K14" s="103">
        <f>G14+I14</f>
        <v>0</v>
      </c>
      <c r="L14" s="76"/>
      <c r="M14" s="28"/>
      <c r="N14" s="10" t="str">
        <f>IF(M14&gt;parametry!$F$11,"error",IF(M14&lt;0,"error",IF(M14="","Points","")))</f>
        <v>Points</v>
      </c>
      <c r="O14" s="28"/>
      <c r="P14" s="10" t="str">
        <f>IF(O14&gt;parametry!$F$12,"error",IF(O14&lt;0,"error",IF(O14="","Points","")))</f>
        <v>Points</v>
      </c>
      <c r="Q14" s="103">
        <f>M14+O14</f>
        <v>0</v>
      </c>
      <c r="R14" s="76"/>
      <c r="S14" s="28"/>
      <c r="T14" s="10" t="str">
        <f>IF(S14&gt;20,"error",IF(S14&lt;0,"error",IF(S14="","Points","")))</f>
        <v>Points</v>
      </c>
      <c r="U14" s="12">
        <f>IF(D14="error","error",W14)</f>
        <v>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0</v>
      </c>
      <c r="X14">
        <f>C14+E14+K14+Q14+S14</f>
        <v>0</v>
      </c>
    </row>
    <row r="15" spans="1:24" ht="19.5" customHeight="1" thickBot="1">
      <c r="A15" s="25">
        <f>Startlist!E58</f>
        <v>0</v>
      </c>
      <c r="B15" s="26">
        <f>Startlist!F58</f>
        <v>0</v>
      </c>
      <c r="C15" s="29"/>
      <c r="D15" s="11"/>
      <c r="E15" s="29"/>
      <c r="F15" s="11"/>
      <c r="G15" s="29"/>
      <c r="H15" s="11"/>
      <c r="I15" s="29"/>
      <c r="J15" s="11" t="str">
        <f>IF(I15&gt;parametry!$F$10,"error",IF(I15&lt;0,"error",IF(I15="","Points","")))</f>
        <v>Points</v>
      </c>
      <c r="K15" s="104">
        <f>G15+I15</f>
        <v>0</v>
      </c>
      <c r="L15" s="77"/>
      <c r="M15" s="29"/>
      <c r="N15" s="11" t="str">
        <f>IF(M15&gt;parametry!$F$11,"error",IF(M15&lt;0,"error",IF(M15="","Points","")))</f>
        <v>Points</v>
      </c>
      <c r="O15" s="29"/>
      <c r="P15" s="11" t="str">
        <f>IF(O15&gt;parametry!$F$12,"error",IF(O15&lt;0,"error",IF(O15="","Points","")))</f>
        <v>Points</v>
      </c>
      <c r="Q15" s="104">
        <f>M15+O15</f>
        <v>0</v>
      </c>
      <c r="R15" s="77"/>
      <c r="S15" s="29"/>
      <c r="T15" s="11" t="str">
        <f>IF(S15&gt;20,"error",IF(S15&lt;0,"error",IF(S15="","Points","")))</f>
        <v>Points</v>
      </c>
      <c r="U15" s="13">
        <f>IF(D15="error","error",W15)</f>
        <v>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0</v>
      </c>
      <c r="X15">
        <f>C15+E15+K15+Q15+S15</f>
        <v>0</v>
      </c>
    </row>
    <row r="16" ht="6.75" customHeight="1"/>
    <row r="17" spans="1:21" ht="12.75">
      <c r="A17" s="105"/>
      <c r="B17" s="105" t="s">
        <v>1</v>
      </c>
      <c r="C17" s="106">
        <f>SUM(C12:C15)</f>
        <v>0</v>
      </c>
      <c r="D17" s="106"/>
      <c r="E17" s="106">
        <f>SUM(E12:E15)</f>
        <v>0</v>
      </c>
      <c r="F17" s="106"/>
      <c r="G17" s="106">
        <f>SUM(G12:G15)</f>
        <v>0</v>
      </c>
      <c r="H17" s="106"/>
      <c r="I17" s="106">
        <f>SUM(I12:I15)</f>
        <v>0</v>
      </c>
      <c r="J17" s="106"/>
      <c r="K17" s="106">
        <f aca="true" t="shared" si="0" ref="K17:S17">SUM(K12:K15)</f>
        <v>0</v>
      </c>
      <c r="L17" s="106"/>
      <c r="M17" s="106">
        <f t="shared" si="0"/>
        <v>0</v>
      </c>
      <c r="N17" s="106"/>
      <c r="O17" s="106">
        <f t="shared" si="0"/>
        <v>0</v>
      </c>
      <c r="P17" s="106"/>
      <c r="Q17" s="106">
        <f t="shared" si="0"/>
        <v>0</v>
      </c>
      <c r="R17" s="106"/>
      <c r="S17" s="106">
        <f t="shared" si="0"/>
        <v>0</v>
      </c>
      <c r="T17" s="106"/>
      <c r="U17" s="107">
        <f>SUM(U12:U15)</f>
        <v>0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29">
    <tabColor indexed="17"/>
  </sheetPr>
  <dimension ref="A1:Y17"/>
  <sheetViews>
    <sheetView view="pageBreakPreview" zoomScaleSheetLayoutView="100" zoomScalePageLayoutView="0" workbookViewId="0" topLeftCell="A1">
      <selection activeCell="C12" sqref="C12:C15"/>
    </sheetView>
  </sheetViews>
  <sheetFormatPr defaultColWidth="9.00390625" defaultRowHeight="12.75"/>
  <cols>
    <col min="1" max="1" width="6.75390625" style="0" customWidth="1"/>
    <col min="2" max="2" width="20.7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>
        <f>Startlist!A99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>
        <f>Startlist!B99</f>
        <v>0</v>
      </c>
      <c r="B5" s="270"/>
      <c r="C5" s="271"/>
      <c r="D5" s="18"/>
      <c r="E5" s="18"/>
      <c r="F5" s="269">
        <f>Startlist!C99</f>
        <v>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Startlist!E99</f>
        <v>0</v>
      </c>
      <c r="B12" s="22">
        <f>Startlist!F99</f>
        <v>0</v>
      </c>
      <c r="C12" s="27"/>
      <c r="D12" s="9"/>
      <c r="E12" s="27"/>
      <c r="F12" s="9"/>
      <c r="G12" s="27"/>
      <c r="H12" s="9"/>
      <c r="I12" s="27"/>
      <c r="J12" s="9" t="str">
        <f>IF(I12&gt;parametry!$F$10,"error",IF(I12&lt;0,"error",IF(I12="","Points","")))</f>
        <v>Points</v>
      </c>
      <c r="K12" s="102">
        <f>G12+I12</f>
        <v>0</v>
      </c>
      <c r="L12" s="75"/>
      <c r="M12" s="27"/>
      <c r="N12" s="9" t="str">
        <f>IF(M12&gt;parametry!$F$11,"error",IF(M12&lt;0,"error",IF(M12="","Points","")))</f>
        <v>Points</v>
      </c>
      <c r="O12" s="27"/>
      <c r="P12" s="9" t="str">
        <f>IF(O12&gt;parametry!$F$12,"error",IF(O12&lt;0,"error",IF(O12="","Points","")))</f>
        <v>Points</v>
      </c>
      <c r="Q12" s="102">
        <f>M12+O12</f>
        <v>0</v>
      </c>
      <c r="R12" s="75"/>
      <c r="S12" s="27"/>
      <c r="T12" s="9" t="str">
        <f>IF(S12&gt;20,"error",IF(S12&lt;0,"error",IF(S12="","Points","")))</f>
        <v>Points</v>
      </c>
      <c r="U12" s="30">
        <f>IF(D12="error","error",W12)</f>
        <v>0</v>
      </c>
      <c r="V12" s="291">
        <f>IF(U12="error","error",IF(U13="error","error",IF(U14="error","error",IF(U15="error","error",U12+U13+U14+U15))))</f>
        <v>0</v>
      </c>
      <c r="W12" s="4">
        <f>IF(F12="error","error",IF(H12="error","error",IF(J12="error","error",IF(L12="error","error",IF(N12="error","error",IF(P12="error","error",IF(R12="error","error",IF(T12="error","error",X12))))))))</f>
        <v>0</v>
      </c>
      <c r="X12">
        <f>C12+E12+K12+Q12+S12</f>
        <v>0</v>
      </c>
    </row>
    <row r="13" spans="1:24" ht="19.5" customHeight="1">
      <c r="A13" s="23">
        <f>Startlist!E100</f>
        <v>0</v>
      </c>
      <c r="B13" s="24">
        <f>Startlist!F100</f>
        <v>0</v>
      </c>
      <c r="C13" s="28"/>
      <c r="D13" s="10"/>
      <c r="E13" s="28"/>
      <c r="F13" s="10"/>
      <c r="G13" s="28"/>
      <c r="H13" s="10"/>
      <c r="I13" s="28"/>
      <c r="J13" s="10" t="str">
        <f>IF(I13&gt;parametry!$F$10,"error",IF(I13&lt;0,"error",IF(I13="","Points","")))</f>
        <v>Points</v>
      </c>
      <c r="K13" s="103">
        <f>G13+I13</f>
        <v>0</v>
      </c>
      <c r="L13" s="76"/>
      <c r="M13" s="28"/>
      <c r="N13" s="10" t="str">
        <f>IF(M13&gt;parametry!$F$11,"error",IF(M13&lt;0,"error",IF(M13="","Points","")))</f>
        <v>Points</v>
      </c>
      <c r="O13" s="28"/>
      <c r="P13" s="10" t="str">
        <f>IF(O13&gt;parametry!$F$12,"error",IF(O13&lt;0,"error",IF(O13="","Points","")))</f>
        <v>Points</v>
      </c>
      <c r="Q13" s="103">
        <f>M13+O13</f>
        <v>0</v>
      </c>
      <c r="R13" s="76"/>
      <c r="S13" s="28"/>
      <c r="T13" s="10" t="str">
        <f>IF(S13&gt;20,"error",IF(S13&lt;0,"error",IF(S13="","Points","")))</f>
        <v>Points</v>
      </c>
      <c r="U13" s="12">
        <f>IF(D13="error","error",W13)</f>
        <v>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0</v>
      </c>
      <c r="X13">
        <f>C13+E13+K13+Q13+S13</f>
        <v>0</v>
      </c>
    </row>
    <row r="14" spans="1:24" ht="19.5" customHeight="1">
      <c r="A14" s="23">
        <f>Startlist!E101</f>
        <v>0</v>
      </c>
      <c r="B14" s="24">
        <f>Startlist!F101</f>
        <v>0</v>
      </c>
      <c r="C14" s="28"/>
      <c r="D14" s="10"/>
      <c r="E14" s="28"/>
      <c r="F14" s="10"/>
      <c r="G14" s="28"/>
      <c r="H14" s="10"/>
      <c r="I14" s="28"/>
      <c r="J14" s="10" t="str">
        <f>IF(I14&gt;parametry!$F$10,"error",IF(I14&lt;0,"error",IF(I14="","Points","")))</f>
        <v>Points</v>
      </c>
      <c r="K14" s="103">
        <f>G14+I14</f>
        <v>0</v>
      </c>
      <c r="L14" s="76"/>
      <c r="M14" s="28"/>
      <c r="N14" s="10" t="str">
        <f>IF(M14&gt;parametry!$F$11,"error",IF(M14&lt;0,"error",IF(M14="","Points","")))</f>
        <v>Points</v>
      </c>
      <c r="O14" s="28"/>
      <c r="P14" s="10" t="str">
        <f>IF(O14&gt;parametry!$F$12,"error",IF(O14&lt;0,"error",IF(O14="","Points","")))</f>
        <v>Points</v>
      </c>
      <c r="Q14" s="103">
        <f>M14+O14</f>
        <v>0</v>
      </c>
      <c r="R14" s="76"/>
      <c r="S14" s="28"/>
      <c r="T14" s="10" t="str">
        <f>IF(S14&gt;20,"error",IF(S14&lt;0,"error",IF(S14="","Points","")))</f>
        <v>Points</v>
      </c>
      <c r="U14" s="12">
        <f>IF(D14="error","error",W14)</f>
        <v>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0</v>
      </c>
      <c r="X14">
        <f>C14+E14+K14+Q14+S14</f>
        <v>0</v>
      </c>
    </row>
    <row r="15" spans="1:24" ht="19.5" customHeight="1" thickBot="1">
      <c r="A15" s="25">
        <f>Startlist!E102</f>
        <v>0</v>
      </c>
      <c r="B15" s="26">
        <f>Startlist!F102</f>
        <v>0</v>
      </c>
      <c r="C15" s="29"/>
      <c r="D15" s="11"/>
      <c r="E15" s="29"/>
      <c r="F15" s="11"/>
      <c r="G15" s="29"/>
      <c r="H15" s="11"/>
      <c r="I15" s="28"/>
      <c r="J15" s="11" t="str">
        <f>IF(I15&gt;parametry!$F$10,"error",IF(I15&lt;0,"error",IF(I15="","Points","")))</f>
        <v>Points</v>
      </c>
      <c r="K15" s="103">
        <f>G15+I15</f>
        <v>0</v>
      </c>
      <c r="L15" s="77"/>
      <c r="M15" s="29"/>
      <c r="N15" s="11" t="str">
        <f>IF(M15&gt;parametry!$F$11,"error",IF(M15&lt;0,"error",IF(M15="","Points","")))</f>
        <v>Points</v>
      </c>
      <c r="O15" s="29"/>
      <c r="P15" s="11" t="str">
        <f>IF(O15&gt;parametry!$F$12,"error",IF(O15&lt;0,"error",IF(O15="","Points","")))</f>
        <v>Points</v>
      </c>
      <c r="Q15" s="104">
        <f>M15+O15</f>
        <v>0</v>
      </c>
      <c r="R15" s="77"/>
      <c r="S15" s="29"/>
      <c r="T15" s="11" t="str">
        <f>IF(S15&gt;20,"error",IF(S15&lt;0,"error",IF(S15="","Points","")))</f>
        <v>Points</v>
      </c>
      <c r="U15" s="13">
        <f>IF(D15="error","error",W15)</f>
        <v>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0</v>
      </c>
      <c r="X15">
        <f>C15+E15+K15+Q15+S15</f>
        <v>0</v>
      </c>
    </row>
    <row r="16" ht="6.75" customHeight="1"/>
    <row r="17" spans="1:21" ht="12.75">
      <c r="A17" s="105"/>
      <c r="B17" s="105" t="s">
        <v>1</v>
      </c>
      <c r="C17" s="106">
        <f>SUM(C12:C15)</f>
        <v>0</v>
      </c>
      <c r="D17" s="106"/>
      <c r="E17" s="106">
        <f>SUM(E12:E15)</f>
        <v>0</v>
      </c>
      <c r="F17" s="106"/>
      <c r="G17" s="106">
        <f>SUM(G12:G15)</f>
        <v>0</v>
      </c>
      <c r="H17" s="106"/>
      <c r="I17" s="106">
        <f>SUM(I12:I15)</f>
        <v>0</v>
      </c>
      <c r="J17" s="106"/>
      <c r="K17" s="106">
        <f aca="true" t="shared" si="0" ref="K17:S17">SUM(K12:K15)</f>
        <v>0</v>
      </c>
      <c r="L17" s="106"/>
      <c r="M17" s="106">
        <f t="shared" si="0"/>
        <v>0</v>
      </c>
      <c r="N17" s="106"/>
      <c r="O17" s="106">
        <f t="shared" si="0"/>
        <v>0</v>
      </c>
      <c r="P17" s="106"/>
      <c r="Q17" s="106">
        <f t="shared" si="0"/>
        <v>0</v>
      </c>
      <c r="R17" s="106"/>
      <c r="S17" s="106">
        <f t="shared" si="0"/>
        <v>0</v>
      </c>
      <c r="T17" s="106"/>
      <c r="U17" s="107">
        <f>SUM(U12:U15)</f>
        <v>0</v>
      </c>
    </row>
  </sheetData>
  <sheetProtection/>
  <mergeCells count="28">
    <mergeCell ref="M9:N9"/>
    <mergeCell ref="O9:P9"/>
    <mergeCell ref="I9:J9"/>
    <mergeCell ref="M10:N11"/>
    <mergeCell ref="O10:P11"/>
    <mergeCell ref="V12:V15"/>
    <mergeCell ref="S10:T11"/>
    <mergeCell ref="Q10:R11"/>
    <mergeCell ref="U10:U11"/>
    <mergeCell ref="V10:V11"/>
    <mergeCell ref="K10:L11"/>
    <mergeCell ref="C9:D9"/>
    <mergeCell ref="E9:F9"/>
    <mergeCell ref="G9:H9"/>
    <mergeCell ref="C10:D11"/>
    <mergeCell ref="E10:F11"/>
    <mergeCell ref="G10:H11"/>
    <mergeCell ref="I10:J11"/>
    <mergeCell ref="S9:T9"/>
    <mergeCell ref="Q9:R9"/>
    <mergeCell ref="C1:T1"/>
    <mergeCell ref="C2:T2"/>
    <mergeCell ref="A4:C4"/>
    <mergeCell ref="A5:C6"/>
    <mergeCell ref="F4:Q4"/>
    <mergeCell ref="F5:Q6"/>
    <mergeCell ref="A9:B10"/>
    <mergeCell ref="K9:L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0">
    <tabColor indexed="17"/>
  </sheetPr>
  <dimension ref="A1:Y17"/>
  <sheetViews>
    <sheetView view="pageBreakPreview" zoomScaleSheetLayoutView="100" zoomScalePageLayoutView="0" workbookViewId="0" topLeftCell="A1">
      <selection activeCell="C12" sqref="C12:D15"/>
    </sheetView>
  </sheetViews>
  <sheetFormatPr defaultColWidth="9.00390625" defaultRowHeight="12.75"/>
  <cols>
    <col min="1" max="1" width="6.75390625" style="0" customWidth="1"/>
    <col min="2" max="2" width="21.1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>
        <f>Startlist!A103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>
        <f>Startlist!B103</f>
        <v>0</v>
      </c>
      <c r="B5" s="270"/>
      <c r="C5" s="271"/>
      <c r="D5" s="18"/>
      <c r="E5" s="18"/>
      <c r="F5" s="269">
        <f>Startlist!C103</f>
        <v>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Startlist!E103</f>
        <v>0</v>
      </c>
      <c r="B12" s="22">
        <f>Startlist!F103</f>
        <v>0</v>
      </c>
      <c r="C12" s="27"/>
      <c r="D12" s="9"/>
      <c r="E12" s="27"/>
      <c r="F12" s="9"/>
      <c r="G12" s="27"/>
      <c r="H12" s="9"/>
      <c r="I12" s="27"/>
      <c r="J12" s="9" t="str">
        <f>IF(I12&gt;parametry!$F$10,"error",IF(I12&lt;0,"error",IF(I12="","Points","")))</f>
        <v>Points</v>
      </c>
      <c r="K12" s="102">
        <f>G12+I12</f>
        <v>0</v>
      </c>
      <c r="L12" s="75"/>
      <c r="M12" s="27"/>
      <c r="N12" s="9" t="str">
        <f>IF(M12&gt;parametry!$F$11,"error",IF(M12&lt;0,"error",IF(M12="","Points","")))</f>
        <v>Points</v>
      </c>
      <c r="O12" s="27"/>
      <c r="P12" s="9" t="str">
        <f>IF(O12&gt;parametry!$F$12,"error",IF(O12&lt;0,"error",IF(O12="","Points","")))</f>
        <v>Points</v>
      </c>
      <c r="Q12" s="102">
        <f>M12+O12</f>
        <v>0</v>
      </c>
      <c r="R12" s="75"/>
      <c r="S12" s="27"/>
      <c r="T12" s="9" t="str">
        <f>IF(S12&gt;20,"error",IF(S12&lt;0,"error",IF(S12="","Points","")))</f>
        <v>Points</v>
      </c>
      <c r="U12" s="30">
        <f>IF(D12="error","error",W12)</f>
        <v>0</v>
      </c>
      <c r="V12" s="291">
        <f>IF(U12="error","error",IF(U13="error","error",IF(U14="error","error",IF(U15="error","error",U12+U13+U14+U15))))</f>
        <v>0</v>
      </c>
      <c r="W12" s="4">
        <f>IF(F12="error","error",IF(H12="error","error",IF(J12="error","error",IF(L12="error","error",IF(N12="error","error",IF(P12="error","error",IF(R12="error","error",IF(T12="error","error",X12))))))))</f>
        <v>0</v>
      </c>
      <c r="X12">
        <f>C12+E12+K12+Q12+S12</f>
        <v>0</v>
      </c>
    </row>
    <row r="13" spans="1:24" ht="19.5" customHeight="1">
      <c r="A13" s="23">
        <f>Startlist!E104</f>
        <v>0</v>
      </c>
      <c r="B13" s="24">
        <f>Startlist!F104</f>
        <v>0</v>
      </c>
      <c r="C13" s="28"/>
      <c r="D13" s="10"/>
      <c r="E13" s="28"/>
      <c r="F13" s="10"/>
      <c r="G13" s="28"/>
      <c r="H13" s="10"/>
      <c r="I13" s="28"/>
      <c r="J13" s="10" t="str">
        <f>IF(I13&gt;parametry!$F$10,"error",IF(I13&lt;0,"error",IF(I13="","Points","")))</f>
        <v>Points</v>
      </c>
      <c r="K13" s="103">
        <f>G13+I13</f>
        <v>0</v>
      </c>
      <c r="L13" s="76"/>
      <c r="M13" s="28"/>
      <c r="N13" s="10" t="str">
        <f>IF(M13&gt;parametry!$F$11,"error",IF(M13&lt;0,"error",IF(M13="","Points","")))</f>
        <v>Points</v>
      </c>
      <c r="O13" s="28"/>
      <c r="P13" s="10" t="str">
        <f>IF(O13&gt;parametry!$F$12,"error",IF(O13&lt;0,"error",IF(O13="","Points","")))</f>
        <v>Points</v>
      </c>
      <c r="Q13" s="103">
        <f>M13+O13</f>
        <v>0</v>
      </c>
      <c r="R13" s="76"/>
      <c r="S13" s="28"/>
      <c r="T13" s="10" t="str">
        <f>IF(S13&gt;20,"error",IF(S13&lt;0,"error",IF(S13="","Points","")))</f>
        <v>Points</v>
      </c>
      <c r="U13" s="12">
        <f>IF(D13="error","error",W13)</f>
        <v>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0</v>
      </c>
      <c r="X13">
        <f>C13+E13+K13+Q13+S13</f>
        <v>0</v>
      </c>
    </row>
    <row r="14" spans="1:24" ht="19.5" customHeight="1">
      <c r="A14" s="23">
        <f>Startlist!E105</f>
        <v>0</v>
      </c>
      <c r="B14" s="24">
        <f>Startlist!F105</f>
        <v>0</v>
      </c>
      <c r="C14" s="28"/>
      <c r="D14" s="10"/>
      <c r="E14" s="28"/>
      <c r="F14" s="10"/>
      <c r="G14" s="28"/>
      <c r="H14" s="10"/>
      <c r="I14" s="28"/>
      <c r="J14" s="10" t="str">
        <f>IF(I14&gt;parametry!$F$10,"error",IF(I14&lt;0,"error",IF(I14="","Points","")))</f>
        <v>Points</v>
      </c>
      <c r="K14" s="103">
        <f>G14+I14</f>
        <v>0</v>
      </c>
      <c r="L14" s="76"/>
      <c r="M14" s="28"/>
      <c r="N14" s="10" t="str">
        <f>IF(M14&gt;parametry!$F$11,"error",IF(M14&lt;0,"error",IF(M14="","Points","")))</f>
        <v>Points</v>
      </c>
      <c r="O14" s="28"/>
      <c r="P14" s="10" t="str">
        <f>IF(O14&gt;parametry!$F$12,"error",IF(O14&lt;0,"error",IF(O14="","Points","")))</f>
        <v>Points</v>
      </c>
      <c r="Q14" s="103">
        <f>M14+O14</f>
        <v>0</v>
      </c>
      <c r="R14" s="76"/>
      <c r="S14" s="28"/>
      <c r="T14" s="10" t="str">
        <f>IF(S14&gt;20,"error",IF(S14&lt;0,"error",IF(S14="","Points","")))</f>
        <v>Points</v>
      </c>
      <c r="U14" s="12">
        <f>IF(D14="error","error",W14)</f>
        <v>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0</v>
      </c>
      <c r="X14">
        <f>C14+E14+K14+Q14+S14</f>
        <v>0</v>
      </c>
    </row>
    <row r="15" spans="1:24" ht="19.5" customHeight="1" thickBot="1">
      <c r="A15" s="25">
        <f>Startlist!E106</f>
        <v>0</v>
      </c>
      <c r="B15" s="26">
        <f>Startlist!F106</f>
        <v>0</v>
      </c>
      <c r="C15" s="29"/>
      <c r="D15" s="11"/>
      <c r="E15" s="29"/>
      <c r="F15" s="11"/>
      <c r="G15" s="29"/>
      <c r="H15" s="11"/>
      <c r="I15" s="29"/>
      <c r="J15" s="11" t="str">
        <f>IF(I15&gt;parametry!$F$10,"error",IF(I15&lt;0,"error",IF(I15="","Points","")))</f>
        <v>Points</v>
      </c>
      <c r="K15" s="104">
        <f>G15+I15</f>
        <v>0</v>
      </c>
      <c r="L15" s="77"/>
      <c r="M15" s="29"/>
      <c r="N15" s="11" t="str">
        <f>IF(M15&gt;parametry!$F$11,"error",IF(M15&lt;0,"error",IF(M15="","Points","")))</f>
        <v>Points</v>
      </c>
      <c r="O15" s="29"/>
      <c r="P15" s="11" t="str">
        <f>IF(O15&gt;parametry!$F$12,"error",IF(O15&lt;0,"error",IF(O15="","Points","")))</f>
        <v>Points</v>
      </c>
      <c r="Q15" s="104">
        <f>M15+O15</f>
        <v>0</v>
      </c>
      <c r="R15" s="77"/>
      <c r="S15" s="29"/>
      <c r="T15" s="11" t="str">
        <f>IF(S15&gt;20,"error",IF(S15&lt;0,"error",IF(S15="","Points","")))</f>
        <v>Points</v>
      </c>
      <c r="U15" s="13">
        <f>IF(D15="error","error",W15)</f>
        <v>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0</v>
      </c>
      <c r="X15">
        <f>C15+E15+K15+Q15+S15</f>
        <v>0</v>
      </c>
    </row>
    <row r="16" ht="6.75" customHeight="1"/>
    <row r="17" spans="1:21" ht="12.75">
      <c r="A17" s="105"/>
      <c r="B17" s="105" t="s">
        <v>1</v>
      </c>
      <c r="C17" s="106">
        <f>SUM(C12:C15)</f>
        <v>0</v>
      </c>
      <c r="D17" s="106"/>
      <c r="E17" s="106">
        <f>SUM(E12:E15)</f>
        <v>0</v>
      </c>
      <c r="F17" s="106"/>
      <c r="G17" s="106">
        <f>SUM(G12:G15)</f>
        <v>0</v>
      </c>
      <c r="H17" s="106"/>
      <c r="I17" s="106">
        <f>SUM(I12:I15)</f>
        <v>0</v>
      </c>
      <c r="J17" s="106"/>
      <c r="K17" s="106">
        <f aca="true" t="shared" si="0" ref="K17:S17">SUM(K12:K15)</f>
        <v>0</v>
      </c>
      <c r="L17" s="106"/>
      <c r="M17" s="106">
        <f t="shared" si="0"/>
        <v>0</v>
      </c>
      <c r="N17" s="106"/>
      <c r="O17" s="106">
        <f t="shared" si="0"/>
        <v>0</v>
      </c>
      <c r="P17" s="106"/>
      <c r="Q17" s="106">
        <f t="shared" si="0"/>
        <v>0</v>
      </c>
      <c r="R17" s="106"/>
      <c r="S17" s="106">
        <f t="shared" si="0"/>
        <v>0</v>
      </c>
      <c r="T17" s="106"/>
      <c r="U17" s="107">
        <f>SUM(U12:U15)</f>
        <v>0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1">
    <tabColor indexed="17"/>
  </sheetPr>
  <dimension ref="A1:Y17"/>
  <sheetViews>
    <sheetView view="pageBreakPreview" zoomScaleSheetLayoutView="100" zoomScalePageLayoutView="0" workbookViewId="0" topLeftCell="A1">
      <selection activeCell="M12" sqref="M12:M15"/>
    </sheetView>
  </sheetViews>
  <sheetFormatPr defaultColWidth="9.00390625" defaultRowHeight="12.75"/>
  <cols>
    <col min="1" max="1" width="6.75390625" style="0" customWidth="1"/>
    <col min="2" max="2" width="21.1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>
        <f>Startlist!A107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>
        <f>Startlist!B107</f>
        <v>0</v>
      </c>
      <c r="B5" s="270"/>
      <c r="C5" s="271"/>
      <c r="D5" s="18"/>
      <c r="E5" s="18"/>
      <c r="F5" s="269">
        <f>Startlist!C107</f>
        <v>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Startlist!E107</f>
        <v>0</v>
      </c>
      <c r="B12" s="22">
        <f>Startlist!F107</f>
        <v>0</v>
      </c>
      <c r="C12" s="27"/>
      <c r="D12" s="9"/>
      <c r="E12" s="27"/>
      <c r="F12" s="9"/>
      <c r="G12" s="27"/>
      <c r="H12" s="9"/>
      <c r="I12" s="27"/>
      <c r="J12" s="9" t="str">
        <f>IF(I12&gt;parametry!$F$10,"error",IF(I12&lt;0,"error",IF(I12="","Points","")))</f>
        <v>Points</v>
      </c>
      <c r="K12" s="102">
        <f>G12+I12</f>
        <v>0</v>
      </c>
      <c r="L12" s="75"/>
      <c r="M12" s="27"/>
      <c r="N12" s="9" t="str">
        <f>IF(M12&gt;parametry!$F$11,"error",IF(M12&lt;0,"error",IF(M12="","Points","")))</f>
        <v>Points</v>
      </c>
      <c r="O12" s="27"/>
      <c r="P12" s="9" t="str">
        <f>IF(O12&gt;parametry!$F$12,"error",IF(O12&lt;0,"error",IF(O12="","Points","")))</f>
        <v>Points</v>
      </c>
      <c r="Q12" s="102">
        <f>M12+O12</f>
        <v>0</v>
      </c>
      <c r="R12" s="75"/>
      <c r="S12" s="27"/>
      <c r="T12" s="9" t="str">
        <f>IF(S12&gt;20,"error",IF(S12&lt;0,"error",IF(S12="","Points","")))</f>
        <v>Points</v>
      </c>
      <c r="U12" s="30">
        <f>IF(D12="error","error",W12)</f>
        <v>0</v>
      </c>
      <c r="V12" s="291">
        <f>IF(U12="error","error",IF(U13="error","error",IF(U14="error","error",IF(U15="error","error",U12+U13+U14+U15))))</f>
        <v>0</v>
      </c>
      <c r="W12" s="4">
        <f>IF(F12="error","error",IF(H12="error","error",IF(J12="error","error",IF(L12="error","error",IF(N12="error","error",IF(P12="error","error",IF(R12="error","error",IF(T12="error","error",X12))))))))</f>
        <v>0</v>
      </c>
      <c r="X12">
        <f>C12+E12+K12+Q12+S12</f>
        <v>0</v>
      </c>
    </row>
    <row r="13" spans="1:24" ht="19.5" customHeight="1">
      <c r="A13" s="23">
        <f>Startlist!E108</f>
        <v>0</v>
      </c>
      <c r="B13" s="24">
        <f>Startlist!F108</f>
        <v>0</v>
      </c>
      <c r="C13" s="28"/>
      <c r="D13" s="10"/>
      <c r="E13" s="28"/>
      <c r="F13" s="10"/>
      <c r="G13" s="28"/>
      <c r="H13" s="10"/>
      <c r="I13" s="28"/>
      <c r="J13" s="10" t="str">
        <f>IF(I13&gt;parametry!$F$10,"error",IF(I13&lt;0,"error",IF(I13="","Points","")))</f>
        <v>Points</v>
      </c>
      <c r="K13" s="103">
        <f>G13+I13</f>
        <v>0</v>
      </c>
      <c r="L13" s="76"/>
      <c r="M13" s="28"/>
      <c r="N13" s="10" t="str">
        <f>IF(M13&gt;parametry!$F$11,"error",IF(M13&lt;0,"error",IF(M13="","Points","")))</f>
        <v>Points</v>
      </c>
      <c r="O13" s="28"/>
      <c r="P13" s="10" t="str">
        <f>IF(O13&gt;parametry!$F$12,"error",IF(O13&lt;0,"error",IF(O13="","Points","")))</f>
        <v>Points</v>
      </c>
      <c r="Q13" s="103">
        <f>M13+O13</f>
        <v>0</v>
      </c>
      <c r="R13" s="76"/>
      <c r="S13" s="28"/>
      <c r="T13" s="10" t="str">
        <f>IF(S13&gt;20,"error",IF(S13&lt;0,"error",IF(S13="","Points","")))</f>
        <v>Points</v>
      </c>
      <c r="U13" s="12">
        <f>IF(D13="error","error",W13)</f>
        <v>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0</v>
      </c>
      <c r="X13">
        <f>C13+E13+K13+Q13+S13</f>
        <v>0</v>
      </c>
    </row>
    <row r="14" spans="1:24" ht="19.5" customHeight="1">
      <c r="A14" s="23">
        <f>Startlist!E109</f>
        <v>0</v>
      </c>
      <c r="B14" s="24">
        <f>Startlist!F109</f>
        <v>0</v>
      </c>
      <c r="C14" s="28"/>
      <c r="D14" s="10"/>
      <c r="E14" s="28"/>
      <c r="F14" s="10"/>
      <c r="G14" s="28"/>
      <c r="H14" s="10"/>
      <c r="I14" s="28"/>
      <c r="J14" s="10" t="str">
        <f>IF(I14&gt;parametry!$F$10,"error",IF(I14&lt;0,"error",IF(I14="","Points","")))</f>
        <v>Points</v>
      </c>
      <c r="K14" s="103">
        <f>G14+I14</f>
        <v>0</v>
      </c>
      <c r="L14" s="76"/>
      <c r="M14" s="28"/>
      <c r="N14" s="10" t="str">
        <f>IF(M14&gt;parametry!$F$11,"error",IF(M14&lt;0,"error",IF(M14="","Points","")))</f>
        <v>Points</v>
      </c>
      <c r="O14" s="28"/>
      <c r="P14" s="10" t="str">
        <f>IF(O14&gt;parametry!$F$12,"error",IF(O14&lt;0,"error",IF(O14="","Points","")))</f>
        <v>Points</v>
      </c>
      <c r="Q14" s="103">
        <f>M14+O14</f>
        <v>0</v>
      </c>
      <c r="R14" s="76"/>
      <c r="S14" s="28"/>
      <c r="T14" s="10" t="str">
        <f>IF(S14&gt;20,"error",IF(S14&lt;0,"error",IF(S14="","Points","")))</f>
        <v>Points</v>
      </c>
      <c r="U14" s="12">
        <f>IF(D14="error","error",W14)</f>
        <v>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0</v>
      </c>
      <c r="X14">
        <f>C14+E14+K14+Q14+S14</f>
        <v>0</v>
      </c>
    </row>
    <row r="15" spans="1:24" ht="19.5" customHeight="1" thickBot="1">
      <c r="A15" s="25">
        <f>Startlist!E110</f>
        <v>0</v>
      </c>
      <c r="B15" s="26">
        <f>Startlist!F110</f>
        <v>0</v>
      </c>
      <c r="C15" s="29"/>
      <c r="D15" s="11"/>
      <c r="E15" s="29"/>
      <c r="F15" s="11"/>
      <c r="G15" s="29"/>
      <c r="H15" s="11"/>
      <c r="I15" s="29"/>
      <c r="J15" s="11" t="str">
        <f>IF(I15&gt;parametry!$F$10,"error",IF(I15&lt;0,"error",IF(I15="","Points","")))</f>
        <v>Points</v>
      </c>
      <c r="K15" s="104">
        <f>G15+I15</f>
        <v>0</v>
      </c>
      <c r="L15" s="77"/>
      <c r="M15" s="29"/>
      <c r="N15" s="11" t="str">
        <f>IF(M15&gt;parametry!$F$11,"error",IF(M15&lt;0,"error",IF(M15="","Points","")))</f>
        <v>Points</v>
      </c>
      <c r="O15" s="29"/>
      <c r="P15" s="11" t="str">
        <f>IF(O15&gt;parametry!$F$12,"error",IF(O15&lt;0,"error",IF(O15="","Points","")))</f>
        <v>Points</v>
      </c>
      <c r="Q15" s="104">
        <f>M15+O15</f>
        <v>0</v>
      </c>
      <c r="R15" s="77"/>
      <c r="S15" s="29"/>
      <c r="T15" s="11" t="str">
        <f>IF(S15&gt;20,"error",IF(S15&lt;0,"error",IF(S15="","Points","")))</f>
        <v>Points</v>
      </c>
      <c r="U15" s="13">
        <f>IF(D15="error","error",W15)</f>
        <v>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0</v>
      </c>
      <c r="X15">
        <f>C15+E15+K15+Q15+S15</f>
        <v>0</v>
      </c>
    </row>
    <row r="16" ht="6.75" customHeight="1"/>
    <row r="17" spans="1:21" ht="12.75">
      <c r="A17" s="105"/>
      <c r="B17" s="105" t="s">
        <v>1</v>
      </c>
      <c r="C17" s="106">
        <f>SUM(C12:C15)</f>
        <v>0</v>
      </c>
      <c r="D17" s="106"/>
      <c r="E17" s="106">
        <f>SUM(E12:E15)</f>
        <v>0</v>
      </c>
      <c r="F17" s="106"/>
      <c r="G17" s="106">
        <f>SUM(G12:G15)</f>
        <v>0</v>
      </c>
      <c r="H17" s="106"/>
      <c r="I17" s="106">
        <f>SUM(I12:I15)</f>
        <v>0</v>
      </c>
      <c r="J17" s="106"/>
      <c r="K17" s="106">
        <f aca="true" t="shared" si="0" ref="K17:S17">SUM(K12:K15)</f>
        <v>0</v>
      </c>
      <c r="L17" s="106"/>
      <c r="M17" s="106">
        <f t="shared" si="0"/>
        <v>0</v>
      </c>
      <c r="N17" s="106"/>
      <c r="O17" s="106">
        <f t="shared" si="0"/>
        <v>0</v>
      </c>
      <c r="P17" s="106"/>
      <c r="Q17" s="106">
        <f t="shared" si="0"/>
        <v>0</v>
      </c>
      <c r="R17" s="106"/>
      <c r="S17" s="106">
        <f t="shared" si="0"/>
        <v>0</v>
      </c>
      <c r="T17" s="106"/>
      <c r="U17" s="107">
        <f>SUM(U12:U15)</f>
        <v>0</v>
      </c>
    </row>
  </sheetData>
  <sheetProtection/>
  <mergeCells count="28">
    <mergeCell ref="V10:V11"/>
    <mergeCell ref="K10:L11"/>
    <mergeCell ref="V12:V15"/>
    <mergeCell ref="C10:D11"/>
    <mergeCell ref="S10:T11"/>
    <mergeCell ref="Q10:R11"/>
    <mergeCell ref="E10:F11"/>
    <mergeCell ref="G10:H11"/>
    <mergeCell ref="O10:P11"/>
    <mergeCell ref="I10:J11"/>
    <mergeCell ref="M10:N11"/>
    <mergeCell ref="U10:U11"/>
    <mergeCell ref="I9:J9"/>
    <mergeCell ref="S9:T9"/>
    <mergeCell ref="K9:L9"/>
    <mergeCell ref="M9:N9"/>
    <mergeCell ref="O9:P9"/>
    <mergeCell ref="Q9:R9"/>
    <mergeCell ref="A9:B10"/>
    <mergeCell ref="C9:D9"/>
    <mergeCell ref="C1:T1"/>
    <mergeCell ref="C2:T2"/>
    <mergeCell ref="A4:C4"/>
    <mergeCell ref="A5:C6"/>
    <mergeCell ref="F4:Q4"/>
    <mergeCell ref="F5:Q6"/>
    <mergeCell ref="E9:F9"/>
    <mergeCell ref="G9:H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2">
    <tabColor indexed="17"/>
  </sheetPr>
  <dimension ref="A1:Y17"/>
  <sheetViews>
    <sheetView view="pageBreakPreview" zoomScaleSheetLayoutView="100" zoomScalePageLayoutView="0" workbookViewId="0" topLeftCell="A1">
      <selection activeCell="M12" sqref="M12:M15"/>
    </sheetView>
  </sheetViews>
  <sheetFormatPr defaultColWidth="9.00390625" defaultRowHeight="12.75"/>
  <cols>
    <col min="1" max="1" width="6.75390625" style="0" customWidth="1"/>
    <col min="2" max="2" width="21.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>
        <f>Startlist!A111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>
        <f>Startlist!B111</f>
        <v>0</v>
      </c>
      <c r="B5" s="270"/>
      <c r="C5" s="271"/>
      <c r="D5" s="18"/>
      <c r="E5" s="18"/>
      <c r="F5" s="269">
        <f>Startlist!C111</f>
        <v>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2.75" customHeight="1" thickBot="1">
      <c r="A9" s="278"/>
      <c r="B9" s="279"/>
      <c r="C9" s="286"/>
      <c r="D9" s="287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Startlist!E111</f>
        <v>0</v>
      </c>
      <c r="B12" s="22">
        <f>Startlist!F111</f>
        <v>0</v>
      </c>
      <c r="C12" s="27"/>
      <c r="D12" s="9"/>
      <c r="E12" s="27"/>
      <c r="F12" s="9"/>
      <c r="G12" s="27"/>
      <c r="H12" s="9"/>
      <c r="I12" s="27"/>
      <c r="J12" s="9" t="str">
        <f>IF(I12&gt;parametry!$F$10,"error",IF(I12&lt;0,"error",IF(I12="","Points","")))</f>
        <v>Points</v>
      </c>
      <c r="K12" s="102">
        <f>G12+I12</f>
        <v>0</v>
      </c>
      <c r="L12" s="75"/>
      <c r="M12" s="27"/>
      <c r="N12" s="9" t="str">
        <f>IF(M12&gt;parametry!$F$11,"error",IF(M12&lt;0,"error",IF(M12="","Points","")))</f>
        <v>Points</v>
      </c>
      <c r="O12" s="27"/>
      <c r="P12" s="9" t="str">
        <f>IF(O12&gt;parametry!$F$12,"error",IF(O12&lt;0,"error",IF(O12="","Points","")))</f>
        <v>Points</v>
      </c>
      <c r="Q12" s="102">
        <f>M12+O12</f>
        <v>0</v>
      </c>
      <c r="R12" s="75"/>
      <c r="S12" s="27"/>
      <c r="T12" s="9" t="str">
        <f>IF(S12&gt;20,"error",IF(S12&lt;0,"error",IF(S12="","Points","")))</f>
        <v>Points</v>
      </c>
      <c r="U12" s="30">
        <f>IF(D12="error","error",W12)</f>
        <v>0</v>
      </c>
      <c r="V12" s="291">
        <f>IF(U12="error","error",IF(U13="error","error",IF(U14="error","error",IF(U15="error","error",U12+U13+U14+U15))))</f>
        <v>0</v>
      </c>
      <c r="W12" s="4">
        <f>IF(F12="error","error",IF(H12="error","error",IF(J12="error","error",IF(L12="error","error",IF(N12="error","error",IF(P12="error","error",IF(R12="error","error",IF(T12="error","error",X12))))))))</f>
        <v>0</v>
      </c>
      <c r="X12">
        <f>C12+E12+K12+Q12+S12</f>
        <v>0</v>
      </c>
    </row>
    <row r="13" spans="1:24" ht="19.5" customHeight="1">
      <c r="A13" s="23">
        <f>Startlist!E112</f>
        <v>0</v>
      </c>
      <c r="B13" s="24">
        <f>Startlist!F112</f>
        <v>0</v>
      </c>
      <c r="C13" s="28"/>
      <c r="D13" s="10"/>
      <c r="E13" s="28"/>
      <c r="F13" s="10"/>
      <c r="G13" s="28"/>
      <c r="H13" s="10"/>
      <c r="I13" s="28"/>
      <c r="J13" s="10" t="str">
        <f>IF(I13&gt;parametry!$F$10,"error",IF(I13&lt;0,"error",IF(I13="","Points","")))</f>
        <v>Points</v>
      </c>
      <c r="K13" s="103">
        <f>G13+I13</f>
        <v>0</v>
      </c>
      <c r="L13" s="76"/>
      <c r="M13" s="28"/>
      <c r="N13" s="10" t="str">
        <f>IF(M13&gt;parametry!$F$11,"error",IF(M13&lt;0,"error",IF(M13="","Points","")))</f>
        <v>Points</v>
      </c>
      <c r="O13" s="28"/>
      <c r="P13" s="10" t="str">
        <f>IF(O13&gt;parametry!$F$12,"error",IF(O13&lt;0,"error",IF(O13="","Points","")))</f>
        <v>Points</v>
      </c>
      <c r="Q13" s="103">
        <f>M13+O13</f>
        <v>0</v>
      </c>
      <c r="R13" s="76"/>
      <c r="S13" s="28"/>
      <c r="T13" s="10" t="str">
        <f>IF(S13&gt;20,"error",IF(S13&lt;0,"error",IF(S13="","Points","")))</f>
        <v>Points</v>
      </c>
      <c r="U13" s="12">
        <f>IF(D13="error","error",W13)</f>
        <v>0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0</v>
      </c>
      <c r="X13">
        <f>C13+E13+K13+Q13+S13</f>
        <v>0</v>
      </c>
    </row>
    <row r="14" spans="1:24" ht="19.5" customHeight="1">
      <c r="A14" s="23">
        <f>Startlist!E113</f>
        <v>0</v>
      </c>
      <c r="B14" s="24">
        <f>Startlist!F113</f>
        <v>0</v>
      </c>
      <c r="C14" s="28"/>
      <c r="D14" s="10"/>
      <c r="E14" s="28"/>
      <c r="F14" s="10"/>
      <c r="G14" s="28"/>
      <c r="H14" s="10"/>
      <c r="I14" s="28"/>
      <c r="J14" s="10" t="str">
        <f>IF(I14&gt;parametry!$F$10,"error",IF(I14&lt;0,"error",IF(I14="","Points","")))</f>
        <v>Points</v>
      </c>
      <c r="K14" s="103">
        <f>G14+I14</f>
        <v>0</v>
      </c>
      <c r="L14" s="76"/>
      <c r="M14" s="28"/>
      <c r="N14" s="10" t="str">
        <f>IF(M14&gt;parametry!$F$11,"error",IF(M14&lt;0,"error",IF(M14="","Points","")))</f>
        <v>Points</v>
      </c>
      <c r="O14" s="28"/>
      <c r="P14" s="10" t="str">
        <f>IF(O14&gt;parametry!$F$12,"error",IF(O14&lt;0,"error",IF(O14="","Points","")))</f>
        <v>Points</v>
      </c>
      <c r="Q14" s="103">
        <f>M14+O14</f>
        <v>0</v>
      </c>
      <c r="R14" s="76"/>
      <c r="S14" s="28"/>
      <c r="T14" s="10" t="str">
        <f>IF(S14&gt;20,"error",IF(S14&lt;0,"error",IF(S14="","Points","")))</f>
        <v>Points</v>
      </c>
      <c r="U14" s="12">
        <f>IF(D14="error","error",W14)</f>
        <v>0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0</v>
      </c>
      <c r="X14">
        <f>C14+E14+K14+Q14+S14</f>
        <v>0</v>
      </c>
    </row>
    <row r="15" spans="1:24" ht="19.5" customHeight="1" thickBot="1">
      <c r="A15" s="25">
        <f>Startlist!E114</f>
        <v>0</v>
      </c>
      <c r="B15" s="26">
        <f>Startlist!F114</f>
        <v>0</v>
      </c>
      <c r="C15" s="29"/>
      <c r="D15" s="11"/>
      <c r="E15" s="29"/>
      <c r="F15" s="11"/>
      <c r="G15" s="29"/>
      <c r="H15" s="11"/>
      <c r="I15" s="29"/>
      <c r="J15" s="11" t="str">
        <f>IF(I15&gt;parametry!$F$10,"error",IF(I15&lt;0,"error",IF(I15="","Points","")))</f>
        <v>Points</v>
      </c>
      <c r="K15" s="104">
        <f>G15+I15</f>
        <v>0</v>
      </c>
      <c r="L15" s="77"/>
      <c r="M15" s="29"/>
      <c r="N15" s="11" t="str">
        <f>IF(M15&gt;parametry!$F$11,"error",IF(M15&lt;0,"error",IF(M15="","Points","")))</f>
        <v>Points</v>
      </c>
      <c r="O15" s="29"/>
      <c r="P15" s="11" t="str">
        <f>IF(O15&gt;parametry!$F$12,"error",IF(O15&lt;0,"error",IF(O15="","Points","")))</f>
        <v>Points</v>
      </c>
      <c r="Q15" s="104">
        <f>M15+O15</f>
        <v>0</v>
      </c>
      <c r="R15" s="77"/>
      <c r="S15" s="29"/>
      <c r="T15" s="11" t="str">
        <f>IF(S15&gt;20,"error",IF(S15&lt;0,"error",IF(S15="","Points","")))</f>
        <v>Points</v>
      </c>
      <c r="U15" s="13">
        <f>IF(D15="error","error",W15)</f>
        <v>0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0</v>
      </c>
      <c r="X15">
        <f>C15+E15+K15+Q15+S15</f>
        <v>0</v>
      </c>
    </row>
    <row r="16" ht="6.75" customHeight="1"/>
    <row r="17" spans="1:21" ht="12.75">
      <c r="A17" s="105"/>
      <c r="B17" s="105" t="s">
        <v>1</v>
      </c>
      <c r="C17" s="106">
        <f>SUM(C12:C15)</f>
        <v>0</v>
      </c>
      <c r="D17" s="106"/>
      <c r="E17" s="106">
        <f>SUM(E12:E15)</f>
        <v>0</v>
      </c>
      <c r="F17" s="106"/>
      <c r="G17" s="106">
        <f>SUM(G12:G15)</f>
        <v>0</v>
      </c>
      <c r="H17" s="106"/>
      <c r="I17" s="106">
        <f>SUM(I12:I15)</f>
        <v>0</v>
      </c>
      <c r="J17" s="106"/>
      <c r="K17" s="106">
        <f aca="true" t="shared" si="0" ref="K17:S17">SUM(K12:K15)</f>
        <v>0</v>
      </c>
      <c r="L17" s="106"/>
      <c r="M17" s="106">
        <f t="shared" si="0"/>
        <v>0</v>
      </c>
      <c r="N17" s="106"/>
      <c r="O17" s="106">
        <f t="shared" si="0"/>
        <v>0</v>
      </c>
      <c r="P17" s="106"/>
      <c r="Q17" s="106">
        <f t="shared" si="0"/>
        <v>0</v>
      </c>
      <c r="R17" s="106"/>
      <c r="S17" s="106">
        <f t="shared" si="0"/>
        <v>0</v>
      </c>
      <c r="T17" s="106"/>
      <c r="U17" s="107">
        <f>SUM(U12:U15)</f>
        <v>0</v>
      </c>
    </row>
  </sheetData>
  <sheetProtection/>
  <mergeCells count="28">
    <mergeCell ref="F5:Q6"/>
    <mergeCell ref="S9:T9"/>
    <mergeCell ref="A9:B10"/>
    <mergeCell ref="K9:L9"/>
    <mergeCell ref="M9:N9"/>
    <mergeCell ref="O9:P9"/>
    <mergeCell ref="Q9:R9"/>
    <mergeCell ref="C9:D9"/>
    <mergeCell ref="E9:F9"/>
    <mergeCell ref="C10:D11"/>
    <mergeCell ref="C1:T1"/>
    <mergeCell ref="C2:T2"/>
    <mergeCell ref="A4:C4"/>
    <mergeCell ref="A5:C6"/>
    <mergeCell ref="Q10:R11"/>
    <mergeCell ref="E10:F11"/>
    <mergeCell ref="G10:H11"/>
    <mergeCell ref="G9:H9"/>
    <mergeCell ref="I9:J9"/>
    <mergeCell ref="F4:Q4"/>
    <mergeCell ref="V12:V15"/>
    <mergeCell ref="S10:T11"/>
    <mergeCell ref="I10:J11"/>
    <mergeCell ref="K10:L11"/>
    <mergeCell ref="M10:N11"/>
    <mergeCell ref="O10:P11"/>
    <mergeCell ref="U10:U11"/>
    <mergeCell ref="V10:V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I12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2.875" style="0" customWidth="1"/>
    <col min="2" max="2" width="14.375" style="0" customWidth="1"/>
    <col min="3" max="3" width="15.125" style="0" customWidth="1"/>
    <col min="4" max="4" width="11.875" style="0" customWidth="1"/>
    <col min="5" max="5" width="21.125" style="0" customWidth="1"/>
    <col min="6" max="6" width="12.75390625" style="0" customWidth="1"/>
    <col min="7" max="7" width="2.875" style="0" customWidth="1"/>
  </cols>
  <sheetData>
    <row r="1" ht="13.5" thickBot="1"/>
    <row r="2" spans="2:9" ht="21" thickBot="1">
      <c r="B2" s="300" t="s">
        <v>23</v>
      </c>
      <c r="C2" s="301"/>
      <c r="D2" s="301"/>
      <c r="E2" s="301"/>
      <c r="F2" s="302"/>
      <c r="G2" s="124"/>
      <c r="H2" s="124"/>
      <c r="I2" s="124"/>
    </row>
    <row r="4" ht="13.5" thickBot="1"/>
    <row r="5" spans="2:6" ht="19.5" customHeight="1" thickBot="1">
      <c r="B5" s="303" t="s">
        <v>24</v>
      </c>
      <c r="C5" s="304"/>
      <c r="D5" s="127" t="s">
        <v>25</v>
      </c>
      <c r="E5" s="128" t="s">
        <v>27</v>
      </c>
      <c r="F5" s="129" t="s">
        <v>26</v>
      </c>
    </row>
    <row r="6" spans="2:6" ht="3.75" customHeight="1" thickBot="1">
      <c r="B6" s="311"/>
      <c r="C6" s="312"/>
      <c r="D6" s="313"/>
      <c r="E6" s="313"/>
      <c r="F6" s="314"/>
    </row>
    <row r="7" spans="2:6" ht="19.5" customHeight="1">
      <c r="B7" s="305" t="s">
        <v>7</v>
      </c>
      <c r="C7" s="306"/>
      <c r="D7" s="130">
        <v>20</v>
      </c>
      <c r="E7" s="131">
        <v>5</v>
      </c>
      <c r="F7" s="132">
        <f aca="true" t="shared" si="0" ref="F7:F12">D7*E7</f>
        <v>100</v>
      </c>
    </row>
    <row r="8" spans="2:6" ht="19.5" customHeight="1">
      <c r="B8" s="309" t="s">
        <v>28</v>
      </c>
      <c r="C8" s="310"/>
      <c r="D8" s="126">
        <v>4</v>
      </c>
      <c r="E8" s="125">
        <v>20</v>
      </c>
      <c r="F8" s="133">
        <f t="shared" si="0"/>
        <v>80</v>
      </c>
    </row>
    <row r="9" spans="2:6" ht="19.5" customHeight="1">
      <c r="B9" s="309" t="s">
        <v>29</v>
      </c>
      <c r="C9" s="137" t="s">
        <v>30</v>
      </c>
      <c r="D9" s="126">
        <v>6</v>
      </c>
      <c r="E9" s="125">
        <v>5</v>
      </c>
      <c r="F9" s="133">
        <f t="shared" si="0"/>
        <v>30</v>
      </c>
    </row>
    <row r="10" spans="2:6" ht="19.5" customHeight="1">
      <c r="B10" s="309"/>
      <c r="C10" s="137" t="s">
        <v>31</v>
      </c>
      <c r="D10" s="126">
        <v>60</v>
      </c>
      <c r="E10" s="125">
        <v>5</v>
      </c>
      <c r="F10" s="133">
        <f t="shared" si="0"/>
        <v>300</v>
      </c>
    </row>
    <row r="11" spans="2:6" ht="19.5" customHeight="1">
      <c r="B11" s="309" t="s">
        <v>32</v>
      </c>
      <c r="C11" s="310"/>
      <c r="D11" s="126">
        <v>11</v>
      </c>
      <c r="E11" s="125">
        <v>10</v>
      </c>
      <c r="F11" s="133">
        <f t="shared" si="0"/>
        <v>110</v>
      </c>
    </row>
    <row r="12" spans="2:6" ht="19.5" customHeight="1" thickBot="1">
      <c r="B12" s="307" t="s">
        <v>39</v>
      </c>
      <c r="C12" s="308"/>
      <c r="D12" s="134">
        <v>11</v>
      </c>
      <c r="E12" s="135">
        <v>10</v>
      </c>
      <c r="F12" s="136">
        <f t="shared" si="0"/>
        <v>110</v>
      </c>
    </row>
  </sheetData>
  <sheetProtection sheet="1" objects="1" scenarios="1"/>
  <mergeCells count="8">
    <mergeCell ref="B2:F2"/>
    <mergeCell ref="B5:C5"/>
    <mergeCell ref="B7:C7"/>
    <mergeCell ref="B12:C12"/>
    <mergeCell ref="B8:C8"/>
    <mergeCell ref="B9:B10"/>
    <mergeCell ref="B11:C11"/>
    <mergeCell ref="B6:F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4">
    <tabColor indexed="51"/>
  </sheetPr>
  <dimension ref="A1:V547"/>
  <sheetViews>
    <sheetView zoomScaleSheetLayoutView="100" zoomScalePageLayoutView="0" workbookViewId="0" topLeftCell="A32">
      <selection activeCell="B124" sqref="B124"/>
    </sheetView>
  </sheetViews>
  <sheetFormatPr defaultColWidth="9.00390625" defaultRowHeight="12.75"/>
  <cols>
    <col min="1" max="1" width="5.125" style="0" customWidth="1"/>
    <col min="2" max="2" width="11.25390625" style="0" customWidth="1"/>
    <col min="3" max="3" width="12.625" style="0" customWidth="1"/>
    <col min="4" max="4" width="4.75390625" style="0" customWidth="1"/>
    <col min="5" max="5" width="4.00390625" style="0" customWidth="1"/>
    <col min="6" max="6" width="22.75390625" style="0" customWidth="1"/>
    <col min="7" max="11" width="4.25390625" style="0" customWidth="1"/>
    <col min="12" max="12" width="4.75390625" style="0" customWidth="1"/>
    <col min="13" max="13" width="4.25390625" style="0" customWidth="1"/>
    <col min="14" max="14" width="4.75390625" style="0" customWidth="1"/>
    <col min="15" max="16" width="4.25390625" style="0" customWidth="1"/>
  </cols>
  <sheetData>
    <row r="1" spans="1:16" ht="90" customHeight="1" thickBot="1" thickTop="1">
      <c r="A1" s="214" t="s">
        <v>16</v>
      </c>
      <c r="B1" s="211" t="str">
        <f>'jednotlivci celkem'!B1:O1</f>
        <v>Okresní kolo "Dopravní soutěže mladých cyklistů" Tábor 2014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33" t="s">
        <v>17</v>
      </c>
    </row>
    <row r="2" spans="1:22" ht="48.75" customHeight="1" thickBot="1" thickTop="1">
      <c r="A2" s="214"/>
      <c r="B2" s="154" t="str">
        <f>Startlist!A2</f>
        <v>škola</v>
      </c>
      <c r="C2" s="155" t="str">
        <f>Startlist!B2</f>
        <v>město</v>
      </c>
      <c r="D2" s="155" t="str">
        <f>Startlist!E2</f>
        <v>St.č.</v>
      </c>
      <c r="E2" s="155" t="s">
        <v>22</v>
      </c>
      <c r="F2" s="155" t="str">
        <f>Startlist!F2</f>
        <v>Příjmení a jméno</v>
      </c>
      <c r="G2" s="156" t="s">
        <v>7</v>
      </c>
      <c r="H2" s="156" t="s">
        <v>8</v>
      </c>
      <c r="I2" s="156" t="s">
        <v>10</v>
      </c>
      <c r="J2" s="156" t="s">
        <v>9</v>
      </c>
      <c r="K2" s="156" t="s">
        <v>11</v>
      </c>
      <c r="L2" s="156" t="s">
        <v>12</v>
      </c>
      <c r="M2" s="156"/>
      <c r="N2" s="156" t="s">
        <v>13</v>
      </c>
      <c r="O2" s="157" t="s">
        <v>14</v>
      </c>
      <c r="P2" s="80" t="s">
        <v>15</v>
      </c>
      <c r="Q2" s="1"/>
      <c r="R2" s="1"/>
      <c r="S2" s="1"/>
      <c r="T2" s="1"/>
      <c r="U2" s="1"/>
      <c r="V2" s="1"/>
    </row>
    <row r="3" spans="1:22" ht="19.5" customHeight="1" thickTop="1">
      <c r="A3" s="147">
        <v>1</v>
      </c>
      <c r="B3" s="148" t="str">
        <f>IF(Startlist!D$83="II",IF(Startlist!A$83="","",Startlist!A$83),"")</f>
        <v>ZŠ a MŠ 9. května, Sezimovo Ústí</v>
      </c>
      <c r="C3" s="97" t="str">
        <f>IF(Startlist!D$83="II",IF(Startlist!B$83="","",Startlist!B$83),"")</f>
        <v>Sezimovo Ústí</v>
      </c>
      <c r="D3" s="149">
        <f>IF(B3="","",Startlist!E86)</f>
        <v>78</v>
      </c>
      <c r="E3" s="150" t="str">
        <f>IF(B3="","",Startlist!H86)</f>
        <v>c</v>
      </c>
      <c r="F3" s="151" t="str">
        <f>IF(C3="","",Startlist!F86)</f>
        <v>Vocílka Radek</v>
      </c>
      <c r="G3" s="152">
        <f>IF($B3="","",'125-128'!C$15)</f>
        <v>10</v>
      </c>
      <c r="H3" s="152">
        <f>IF($B3="","",'125-128'!E$15)</f>
        <v>0</v>
      </c>
      <c r="I3" s="152">
        <f>IF($B3="","",'125-128'!G$15)</f>
        <v>0</v>
      </c>
      <c r="J3" s="152">
        <f>IF($B3="","",'125-128'!I$15)</f>
        <v>0</v>
      </c>
      <c r="K3" s="152">
        <f>IF($B3="","",'125-128'!K$15)</f>
        <v>0</v>
      </c>
      <c r="L3" s="152">
        <f>IF($B3="","",'125-128'!M$15)</f>
        <v>0</v>
      </c>
      <c r="M3" s="152">
        <f>IF($B3="","",'125-128'!O$15)</f>
        <v>0</v>
      </c>
      <c r="N3" s="152">
        <f>IF($B3="","",'125-128'!Q$15)</f>
        <v>0</v>
      </c>
      <c r="O3" s="153">
        <f>IF($B3="","",'125-128'!S$15)</f>
        <v>0</v>
      </c>
      <c r="P3" s="73">
        <f>IF(B3="","",IF('125-128'!X$15=0,"",'125-128'!X$15))</f>
        <v>10</v>
      </c>
      <c r="Q3" s="1"/>
      <c r="R3" s="1"/>
      <c r="S3" s="1"/>
      <c r="T3" s="1"/>
      <c r="U3" s="1"/>
      <c r="V3" s="1"/>
    </row>
    <row r="4" spans="1:22" ht="19.5" customHeight="1">
      <c r="A4" s="78">
        <f aca="true" t="shared" si="0" ref="A4:A35">A3+1</f>
        <v>2</v>
      </c>
      <c r="B4" s="98" t="str">
        <f>IF(Startlist!D$95="II",IF(Startlist!A$95="","",Startlist!A$95),"")</f>
        <v>ZŠ a MŠ Choustník</v>
      </c>
      <c r="C4" s="99" t="str">
        <f>IF(Startlist!D$95="II",IF(Startlist!B$95="","",Startlist!B$95),"")</f>
        <v>Choustník</v>
      </c>
      <c r="D4" s="36">
        <f>IF(B4="","",Startlist!E98)</f>
        <v>90</v>
      </c>
      <c r="E4" s="84" t="str">
        <f>IF(B4="","",Startlist!H98)</f>
        <v>c</v>
      </c>
      <c r="F4" s="81" t="str">
        <f>IF(C4="","",Startlist!F98)</f>
        <v>Jan Reisner</v>
      </c>
      <c r="G4" s="66">
        <f>IF($B4="","",'137-140'!C$15)</f>
        <v>10</v>
      </c>
      <c r="H4" s="66">
        <f>IF($B4="","",'137-140'!E$15)</f>
        <v>0</v>
      </c>
      <c r="I4" s="66">
        <f>IF($B4="","",'137-140'!G$15)</f>
        <v>0</v>
      </c>
      <c r="J4" s="66">
        <f>IF($B4="","",'137-140'!I$15)</f>
        <v>0</v>
      </c>
      <c r="K4" s="66">
        <f>IF($B4="","",'137-140'!K$15)</f>
        <v>0</v>
      </c>
      <c r="L4" s="66">
        <f>IF($B4="","",'137-140'!M$15)</f>
        <v>0</v>
      </c>
      <c r="M4" s="66">
        <f>IF($B4="","",'137-140'!O$15)</f>
        <v>0</v>
      </c>
      <c r="N4" s="66">
        <f>IF($B4="","",'137-140'!Q$15)</f>
        <v>0</v>
      </c>
      <c r="O4" s="83">
        <f>IF($B4="","",'137-140'!S$15)</f>
        <v>15</v>
      </c>
      <c r="P4" s="67">
        <f>IF(B4="","",IF('137-140'!X$15=0,"",'137-140'!X$15))</f>
        <v>25</v>
      </c>
      <c r="Q4" s="1"/>
      <c r="R4" s="1"/>
      <c r="S4" s="1"/>
      <c r="T4" s="1"/>
      <c r="U4" s="1"/>
      <c r="V4" s="1"/>
    </row>
    <row r="5" spans="1:22" ht="19.5" customHeight="1">
      <c r="A5" s="78">
        <f t="shared" si="0"/>
        <v>3</v>
      </c>
      <c r="B5" s="98" t="str">
        <f>IF(Startlist!D$79="II",IF(Startlist!A$79="","",Startlist!A$79),"")</f>
        <v>ZŠ Veselí nad Lužnicí, ČS armády</v>
      </c>
      <c r="C5" s="99" t="str">
        <f>IF(Startlist!D$79="II",IF(Startlist!B$79="","",Startlist!B$79),"")</f>
        <v>Veselí nad Lužnicí</v>
      </c>
      <c r="D5" s="36">
        <f>IF(B5="","",Startlist!E82)</f>
        <v>74</v>
      </c>
      <c r="E5" s="84" t="str">
        <f>IF(B5="","",Startlist!H82)</f>
        <v>c</v>
      </c>
      <c r="F5" s="81" t="str">
        <f>IF(C5="","",Startlist!F82)</f>
        <v>Jakub Šaroch</v>
      </c>
      <c r="G5" s="66">
        <f>IF($B5="","",'121-124'!C$15)</f>
        <v>0</v>
      </c>
      <c r="H5" s="66">
        <f>IF($B5="","",'121-124'!E$15)</f>
        <v>5</v>
      </c>
      <c r="I5" s="66">
        <f>IF($B5="","",'121-124'!G$15)</f>
        <v>5</v>
      </c>
      <c r="J5" s="66">
        <f>IF($B5="","",'121-124'!I$15)</f>
        <v>0</v>
      </c>
      <c r="K5" s="66">
        <f>IF($B5="","",'121-124'!K$15)</f>
        <v>5</v>
      </c>
      <c r="L5" s="66">
        <f>IF($B5="","",'121-124'!M$15)</f>
        <v>10</v>
      </c>
      <c r="M5" s="66">
        <f>IF($B5="","",'121-124'!O$15)</f>
        <v>0</v>
      </c>
      <c r="N5" s="66">
        <f>IF($B5="","",'121-124'!Q$15)</f>
        <v>10</v>
      </c>
      <c r="O5" s="83">
        <f>IF($B5="","",'121-124'!S$15)</f>
        <v>5</v>
      </c>
      <c r="P5" s="67">
        <f>IF(B5="","",IF('121-124'!X$15=0,"",'121-124'!X$15))</f>
        <v>25</v>
      </c>
      <c r="Q5" s="1"/>
      <c r="R5" s="1"/>
      <c r="S5" s="1"/>
      <c r="T5" s="1"/>
      <c r="U5" s="1"/>
      <c r="V5" s="1"/>
    </row>
    <row r="6" spans="1:16" ht="19.5" customHeight="1">
      <c r="A6" s="78">
        <f t="shared" si="0"/>
        <v>4</v>
      </c>
      <c r="B6" s="98" t="str">
        <f>IF(Startlist!D$95="II",IF(Startlist!A$95="","",Startlist!A$95),"")</f>
        <v>ZŠ a MŠ Choustník</v>
      </c>
      <c r="C6" s="99" t="str">
        <f>IF(Startlist!D$95="II",IF(Startlist!B$95="","",Startlist!B$95),"")</f>
        <v>Choustník</v>
      </c>
      <c r="D6" s="36">
        <f>IF(B6="","",Startlist!E96)</f>
        <v>88</v>
      </c>
      <c r="E6" s="84" t="str">
        <f>IF(B6="","",Startlist!H96)</f>
        <v>d</v>
      </c>
      <c r="F6" s="81" t="str">
        <f>IF(C6="","",Startlist!F96)</f>
        <v>Veronika Aulíková</v>
      </c>
      <c r="G6" s="66">
        <f>IF($B6="","",'137-140'!C$13)</f>
        <v>15</v>
      </c>
      <c r="H6" s="66">
        <f>IF($B6="","",'137-140'!E$13)</f>
        <v>0</v>
      </c>
      <c r="I6" s="66">
        <f>IF($B6="","",'137-140'!G$13)</f>
        <v>0</v>
      </c>
      <c r="J6" s="66">
        <f>IF($B6="","",'137-140'!I$13)</f>
        <v>0</v>
      </c>
      <c r="K6" s="66">
        <f>IF($B6="","",'137-140'!K$13)</f>
        <v>0</v>
      </c>
      <c r="L6" s="66">
        <f>IF($B6="","",'137-140'!M$13)</f>
        <v>11</v>
      </c>
      <c r="M6" s="66">
        <f>IF($B6="","",'137-140'!O$13)</f>
        <v>0</v>
      </c>
      <c r="N6" s="66">
        <f>IF($B6="","",'137-140'!Q$13)</f>
        <v>11</v>
      </c>
      <c r="O6" s="83">
        <f>IF($B6="","",'137-140'!S$13)</f>
        <v>0</v>
      </c>
      <c r="P6" s="67">
        <f>IF(B6="","",IF('137-140'!X$13=0,"",'137-140'!X$13))</f>
        <v>26</v>
      </c>
    </row>
    <row r="7" spans="1:16" ht="19.5" customHeight="1">
      <c r="A7" s="78">
        <f t="shared" si="0"/>
        <v>5</v>
      </c>
      <c r="B7" s="98" t="str">
        <f>IF(Startlist!D$83="II",IF(Startlist!A$83="","",Startlist!A$83),"")</f>
        <v>ZŠ a MŠ 9. května, Sezimovo Ústí</v>
      </c>
      <c r="C7" s="99" t="str">
        <f>IF(Startlist!D$83="II",IF(Startlist!B$83="","",Startlist!B$83),"")</f>
        <v>Sezimovo Ústí</v>
      </c>
      <c r="D7" s="36">
        <f>IF(B7="","",Startlist!E84)</f>
        <v>76</v>
      </c>
      <c r="E7" s="84" t="str">
        <f>IF(B7="","",Startlist!H84)</f>
        <v>d</v>
      </c>
      <c r="F7" s="81" t="str">
        <f>IF(C7="","",Startlist!F84)</f>
        <v>Kratošková Anna</v>
      </c>
      <c r="G7" s="66">
        <f>IF($B7="","",'125-128'!C$13)</f>
        <v>20</v>
      </c>
      <c r="H7" s="66">
        <f>IF($B7="","",'125-128'!E$13)</f>
        <v>0</v>
      </c>
      <c r="I7" s="66">
        <f>IF($B7="","",'125-128'!G$13)</f>
        <v>5</v>
      </c>
      <c r="J7" s="66">
        <f>IF($B7="","",'125-128'!I$13)</f>
        <v>0</v>
      </c>
      <c r="K7" s="66">
        <f>IF($B7="","",'125-128'!K$13)</f>
        <v>5</v>
      </c>
      <c r="L7" s="66">
        <f>IF($B7="","",'125-128'!M$13)</f>
        <v>2</v>
      </c>
      <c r="M7" s="66">
        <f>IF($B7="","",'125-128'!O$13)</f>
        <v>0</v>
      </c>
      <c r="N7" s="66">
        <f>IF($B7="","",'125-128'!Q$13)</f>
        <v>2</v>
      </c>
      <c r="O7" s="83">
        <f>IF($B7="","",'125-128'!S$13)</f>
        <v>5</v>
      </c>
      <c r="P7" s="67">
        <f>IF(B7="","",IF('125-128'!X$13=0,"",'125-128'!X$13))</f>
        <v>32</v>
      </c>
    </row>
    <row r="8" spans="1:16" ht="19.5" customHeight="1">
      <c r="A8" s="78">
        <f t="shared" si="0"/>
        <v>6</v>
      </c>
      <c r="B8" s="98" t="str">
        <f>IF(Startlist!D$83="II",IF(Startlist!A$83="","",Startlist!A$83),"")</f>
        <v>ZŠ a MŠ 9. května, Sezimovo Ústí</v>
      </c>
      <c r="C8" s="99" t="str">
        <f>IF(Startlist!D$83="II",IF(Startlist!B$83="","",Startlist!B$83),"")</f>
        <v>Sezimovo Ústí</v>
      </c>
      <c r="D8" s="36">
        <f>IF(B8="","",Startlist!E85)</f>
        <v>77</v>
      </c>
      <c r="E8" s="84" t="str">
        <f>IF(B8="","",Startlist!H85)</f>
        <v>c</v>
      </c>
      <c r="F8" s="81" t="str">
        <f>IF(C8="","",Startlist!F85)</f>
        <v>Rychlý Ondřej</v>
      </c>
      <c r="G8" s="66">
        <f>IF($B8="","",'125-128'!C$14)</f>
        <v>15</v>
      </c>
      <c r="H8" s="66">
        <f>IF($B8="","",'125-128'!E$14)</f>
        <v>10</v>
      </c>
      <c r="I8" s="66">
        <f>IF($B8="","",'125-128'!G$14)</f>
        <v>0</v>
      </c>
      <c r="J8" s="66">
        <f>IF($B8="","",'125-128'!I$14)</f>
        <v>0</v>
      </c>
      <c r="K8" s="66">
        <f>IF($B8="","",'125-128'!K$14)</f>
        <v>0</v>
      </c>
      <c r="L8" s="66">
        <f>IF($B8="","",'125-128'!M$14)</f>
        <v>10</v>
      </c>
      <c r="M8" s="66">
        <f>IF($B8="","",'125-128'!O$14)</f>
        <v>0</v>
      </c>
      <c r="N8" s="66">
        <f>IF($B8="","",'125-128'!Q$14)</f>
        <v>10</v>
      </c>
      <c r="O8" s="83">
        <f>IF($B8="","",'125-128'!S$14)</f>
        <v>0</v>
      </c>
      <c r="P8" s="67">
        <f>IF(B8="","",IF('125-128'!X$14=0,"",'125-128'!X$14))</f>
        <v>35</v>
      </c>
    </row>
    <row r="9" spans="1:16" ht="19.5" customHeight="1">
      <c r="A9" s="78">
        <f t="shared" si="0"/>
        <v>7</v>
      </c>
      <c r="B9" s="98" t="str">
        <f>IF(Startlist!D$79="II",IF(Startlist!A$79="","",Startlist!A$79),"")</f>
        <v>ZŠ Veselí nad Lužnicí, ČS armády</v>
      </c>
      <c r="C9" s="99" t="str">
        <f>IF(Startlist!D$79="II",IF(Startlist!B$79="","",Startlist!B$79),"")</f>
        <v>Veselí nad Lužnicí</v>
      </c>
      <c r="D9" s="36">
        <f>IF(B9="","",Startlist!E81)</f>
        <v>73</v>
      </c>
      <c r="E9" s="84" t="str">
        <f>IF(B9="","",Startlist!H81)</f>
        <v>c</v>
      </c>
      <c r="F9" s="81" t="str">
        <f>IF(C9="","",Startlist!F81)</f>
        <v>Jiří Sobotka</v>
      </c>
      <c r="G9" s="66">
        <f>IF($B9="","",'121-124'!C$14)</f>
        <v>10</v>
      </c>
      <c r="H9" s="66">
        <f>IF($B9="","",'121-124'!E$14)</f>
        <v>0</v>
      </c>
      <c r="I9" s="66">
        <f>IF($B9="","",'121-124'!G$14)</f>
        <v>0</v>
      </c>
      <c r="J9" s="66">
        <f>IF($B9="","",'121-124'!I$14)</f>
        <v>0</v>
      </c>
      <c r="K9" s="66">
        <f>IF($B9="","",'121-124'!K$14)</f>
        <v>0</v>
      </c>
      <c r="L9" s="66">
        <f>IF($B9="","",'121-124'!M$14)</f>
        <v>22</v>
      </c>
      <c r="M9" s="66">
        <f>IF($B9="","",'121-124'!O$14)</f>
        <v>0</v>
      </c>
      <c r="N9" s="66">
        <f>IF($B9="","",'121-124'!Q$14)</f>
        <v>22</v>
      </c>
      <c r="O9" s="83">
        <f>IF($B9="","",'121-124'!S$14)</f>
        <v>5</v>
      </c>
      <c r="P9" s="67">
        <f>IF(B9="","",IF('121-124'!X$14=0,"",'121-124'!X$14))</f>
        <v>37</v>
      </c>
    </row>
    <row r="10" spans="1:16" ht="19.5" customHeight="1">
      <c r="A10" s="78">
        <f t="shared" si="0"/>
        <v>8</v>
      </c>
      <c r="B10" s="98" t="str">
        <f>IF(Startlist!D$59="II",IF(Startlist!A$59="","",Startlist!A$59),"")</f>
        <v>ZŠ Soběslav, Tř. E. Beneše</v>
      </c>
      <c r="C10" s="99" t="str">
        <f>IF(Startlist!D$59="II",IF(Startlist!B$59="","",Startlist!B$59),"")</f>
        <v>Soběslav</v>
      </c>
      <c r="D10" s="36">
        <f>IF(B10="","",Startlist!E62)</f>
        <v>54</v>
      </c>
      <c r="E10" s="84" t="str">
        <f>IF(B10="","",Startlist!H62)</f>
        <v>c</v>
      </c>
      <c r="F10" s="81" t="str">
        <f>IF(C10="","",Startlist!F62)</f>
        <v>Soukup Jan</v>
      </c>
      <c r="G10" s="66">
        <f>IF($B10="","",'101-104'!C$15)</f>
        <v>5</v>
      </c>
      <c r="H10" s="66">
        <f>IF($B10="","",'101-104'!E$15)</f>
        <v>10</v>
      </c>
      <c r="I10" s="66">
        <f>IF($B10="","",'101-104'!G$15)</f>
        <v>10</v>
      </c>
      <c r="J10" s="66">
        <f>IF($B10="","",'101-104'!I$15)</f>
        <v>0</v>
      </c>
      <c r="K10" s="66">
        <f>IF($B10="","",'101-104'!K$15)</f>
        <v>10</v>
      </c>
      <c r="L10" s="66">
        <f>IF($B10="","",'101-104'!M$15)</f>
        <v>4</v>
      </c>
      <c r="M10" s="66">
        <f>IF($B10="","",'101-104'!O$15)</f>
        <v>0</v>
      </c>
      <c r="N10" s="66">
        <f>IF($B10="","",'101-104'!Q$15)</f>
        <v>4</v>
      </c>
      <c r="O10" s="83">
        <f>IF($B10="","",'101-104'!S$15)</f>
        <v>10</v>
      </c>
      <c r="P10" s="67">
        <f>IF(B10="","",IF('101-104'!X$15=0,"",'101-104'!X$15))</f>
        <v>39</v>
      </c>
    </row>
    <row r="11" spans="1:16" ht="19.5" customHeight="1">
      <c r="A11" s="78">
        <f t="shared" si="0"/>
        <v>9</v>
      </c>
      <c r="B11" s="98" t="str">
        <f>IF(Startlist!D$63="II",IF(Startlist!A$63="","",Startlist!A$63),"")</f>
        <v>ZŠ a MŠ Jistebnice</v>
      </c>
      <c r="C11" s="99" t="str">
        <f>IF(Startlist!D$63="II",IF(Startlist!B$63="","",Startlist!B$63),"")</f>
        <v>Jistebnice</v>
      </c>
      <c r="D11" s="36">
        <f>IF(B11="","",Startlist!E65)</f>
        <v>57</v>
      </c>
      <c r="E11" s="84" t="str">
        <f>IF(B11="","",Startlist!H65)</f>
        <v>c</v>
      </c>
      <c r="F11" s="81" t="str">
        <f>IF(C11="","",Startlist!F65)</f>
        <v>Kamil Červenka</v>
      </c>
      <c r="G11" s="66">
        <f>IF($B11="","",'105-108'!C$14)</f>
        <v>15</v>
      </c>
      <c r="H11" s="66">
        <f>IF($B11="","",'105-108'!E$14)</f>
        <v>0</v>
      </c>
      <c r="I11" s="66">
        <f>IF($B11="","",'105-108'!G$14)</f>
        <v>5</v>
      </c>
      <c r="J11" s="66">
        <f>IF($B11="","",'105-108'!I$14)</f>
        <v>0</v>
      </c>
      <c r="K11" s="66">
        <f>IF($B11="","",'105-108'!K$14)</f>
        <v>5</v>
      </c>
      <c r="L11" s="66">
        <f>IF($B11="","",'105-108'!M$14)</f>
        <v>14</v>
      </c>
      <c r="M11" s="66">
        <f>IF($B11="","",'105-108'!O$14)</f>
        <v>0</v>
      </c>
      <c r="N11" s="66">
        <f>IF($B11="","",'105-108'!Q$14)</f>
        <v>14</v>
      </c>
      <c r="O11" s="83">
        <f>IF($B11="","",'105-108'!S$14)</f>
        <v>5</v>
      </c>
      <c r="P11" s="67">
        <f>IF(B11="","",IF('105-108'!X$14=0,"",'105-108'!X$14))</f>
        <v>39</v>
      </c>
    </row>
    <row r="12" spans="1:16" ht="19.5" customHeight="1">
      <c r="A12" s="78">
        <f t="shared" si="0"/>
        <v>10</v>
      </c>
      <c r="B12" s="98" t="str">
        <f>IF(Startlist!D$59="II",IF(Startlist!A$59="","",Startlist!A$59),"")</f>
        <v>ZŠ Soběslav, Tř. E. Beneše</v>
      </c>
      <c r="C12" s="99" t="str">
        <f>IF(Startlist!D$59="II",IF(Startlist!B$59="","",Startlist!B$59),"")</f>
        <v>Soběslav</v>
      </c>
      <c r="D12" s="36">
        <f>IF(B12="","",Startlist!E61)</f>
        <v>53</v>
      </c>
      <c r="E12" s="84" t="str">
        <f>IF(B12="","",Startlist!H61)</f>
        <v>c</v>
      </c>
      <c r="F12" s="81" t="str">
        <f>IF(C12="","",Startlist!F61)</f>
        <v>Brt Jiří</v>
      </c>
      <c r="G12" s="66">
        <f>IF($B12="","",'101-104'!C$14)</f>
        <v>25</v>
      </c>
      <c r="H12" s="66">
        <f>IF($B12="","",'101-104'!E$14)</f>
        <v>5</v>
      </c>
      <c r="I12" s="66">
        <f>IF($B12="","",'101-104'!G$14)</f>
        <v>5</v>
      </c>
      <c r="J12" s="66">
        <f>IF($B12="","",'101-104'!I$14)</f>
        <v>0</v>
      </c>
      <c r="K12" s="66">
        <f>IF($B12="","",'101-104'!K$14)</f>
        <v>5</v>
      </c>
      <c r="L12" s="66">
        <f>IF($B12="","",'101-104'!M$14)</f>
        <v>6</v>
      </c>
      <c r="M12" s="66">
        <f>IF($B12="","",'101-104'!O$14)</f>
        <v>0</v>
      </c>
      <c r="N12" s="66">
        <f>IF($B12="","",'101-104'!Q$14)</f>
        <v>6</v>
      </c>
      <c r="O12" s="83">
        <f>IF($B12="","",'101-104'!S$14)</f>
        <v>0</v>
      </c>
      <c r="P12" s="67">
        <f>IF(B12="","",IF('101-104'!X$14=0,"",'101-104'!X$14))</f>
        <v>41</v>
      </c>
    </row>
    <row r="13" spans="1:16" ht="19.5" customHeight="1">
      <c r="A13" s="78">
        <f t="shared" si="0"/>
        <v>11</v>
      </c>
      <c r="B13" s="98" t="str">
        <f>IF(Startlist!D$71="II",IF(Startlist!A$71="","",Startlist!A$71),"")</f>
        <v>Táborské soukromé gymnázium</v>
      </c>
      <c r="C13" s="99" t="str">
        <f>IF(Startlist!D$71="II",IF(Startlist!B$71="","",Startlist!B$71),"")</f>
        <v>Tábor</v>
      </c>
      <c r="D13" s="36">
        <f>IF(B13="","",Startlist!E72)</f>
        <v>64</v>
      </c>
      <c r="E13" s="84" t="str">
        <f>IF(B13="","",Startlist!H72)</f>
        <v>d</v>
      </c>
      <c r="F13" s="81" t="str">
        <f>IF(C13="","",Startlist!F72)</f>
        <v>Tereza Pochylá</v>
      </c>
      <c r="G13" s="66">
        <f>IF($B13="","",'113-116'!C$13)</f>
        <v>20</v>
      </c>
      <c r="H13" s="66">
        <f>IF($B13="","",'113-116'!E$13)</f>
        <v>10</v>
      </c>
      <c r="I13" s="66">
        <f>IF($B13="","",'113-116'!G$13)</f>
        <v>10</v>
      </c>
      <c r="J13" s="66">
        <f>IF($B13="","",'113-116'!I$13)</f>
        <v>0</v>
      </c>
      <c r="K13" s="66">
        <f>IF($B13="","",'113-116'!K$13)</f>
        <v>10</v>
      </c>
      <c r="L13" s="66">
        <f>IF($B13="","",'113-116'!M$13)</f>
        <v>6</v>
      </c>
      <c r="M13" s="66">
        <f>IF($B13="","",'113-116'!O$13)</f>
        <v>0</v>
      </c>
      <c r="N13" s="66">
        <f>IF($B13="","",'113-116'!Q$13)</f>
        <v>6</v>
      </c>
      <c r="O13" s="83">
        <f>IF($B13="","",'113-116'!S$13)</f>
        <v>0</v>
      </c>
      <c r="P13" s="67">
        <f>IF(B13="","",IF('113-116'!X$13=0,"",'113-116'!X$13))</f>
        <v>46</v>
      </c>
    </row>
    <row r="14" spans="1:16" ht="19.5" customHeight="1">
      <c r="A14" s="78">
        <f t="shared" si="0"/>
        <v>12</v>
      </c>
      <c r="B14" s="98" t="str">
        <f>IF(Startlist!D$63="II",IF(Startlist!A$63="","",Startlist!A$63),"")</f>
        <v>ZŠ a MŠ Jistebnice</v>
      </c>
      <c r="C14" s="99" t="str">
        <f>IF(Startlist!D$63="II",IF(Startlist!B$63="","",Startlist!B$63),"")</f>
        <v>Jistebnice</v>
      </c>
      <c r="D14" s="36">
        <f>IF(B14="","",Startlist!E63)</f>
        <v>55</v>
      </c>
      <c r="E14" s="84" t="str">
        <f>IF(B14="","",Startlist!H63)</f>
        <v>d</v>
      </c>
      <c r="F14" s="81" t="str">
        <f>IF(C14="","",Startlist!F63)</f>
        <v>Pavlína Kubů</v>
      </c>
      <c r="G14" s="66">
        <f>IF($B14="","",'105-108'!C$12)</f>
        <v>20</v>
      </c>
      <c r="H14" s="66">
        <f>IF($B14="","",'105-108'!E$12)</f>
        <v>10</v>
      </c>
      <c r="I14" s="66">
        <f>IF($B14="","",'105-108'!G$12)</f>
        <v>5</v>
      </c>
      <c r="J14" s="66">
        <f>IF($B14="","",'105-108'!I$12)</f>
        <v>0</v>
      </c>
      <c r="K14" s="66">
        <f>IF($B14="","",'105-108'!K$12)</f>
        <v>5</v>
      </c>
      <c r="L14" s="66">
        <f>IF($B14="","",'105-108'!M$12)</f>
        <v>6</v>
      </c>
      <c r="M14" s="66">
        <f>IF($B14="","",'105-108'!O$12)</f>
        <v>0</v>
      </c>
      <c r="N14" s="66">
        <f>IF($B14="","",'105-108'!Q$12)</f>
        <v>6</v>
      </c>
      <c r="O14" s="83">
        <f>IF($B14="","",'105-108'!S$12)</f>
        <v>5</v>
      </c>
      <c r="P14" s="67">
        <f>IF(B14="","",IF('105-108'!X$12=0,"",'105-108'!X$12))</f>
        <v>46</v>
      </c>
    </row>
    <row r="15" spans="1:16" ht="19.5" customHeight="1">
      <c r="A15" s="78">
        <f t="shared" si="0"/>
        <v>13</v>
      </c>
      <c r="B15" s="98" t="str">
        <f>IF(Startlist!D$59="II",IF(Startlist!A$59="","",Startlist!A$59),"")</f>
        <v>ZŠ Soběslav, Tř. E. Beneše</v>
      </c>
      <c r="C15" s="99" t="str">
        <f>IF(Startlist!D$59="II",IF(Startlist!B$59="","",Startlist!B$59),"")</f>
        <v>Soběslav</v>
      </c>
      <c r="D15" s="36">
        <f>IF(B15="","",Startlist!E59)</f>
        <v>51</v>
      </c>
      <c r="E15" s="84" t="str">
        <f>IF(B15="","",Startlist!H59)</f>
        <v>d</v>
      </c>
      <c r="F15" s="81" t="str">
        <f>IF(C15="","",Startlist!F59)</f>
        <v>Šťastná Amálie</v>
      </c>
      <c r="G15" s="66">
        <f>IF($B15="","",'101-104'!C$12)</f>
        <v>20</v>
      </c>
      <c r="H15" s="66">
        <f>IF($B15="","",'101-104'!E$12)</f>
        <v>5</v>
      </c>
      <c r="I15" s="66">
        <f>IF($B15="","",'101-104'!G$12)</f>
        <v>0</v>
      </c>
      <c r="J15" s="66">
        <f>IF($B15="","",'101-104'!I$12)</f>
        <v>0</v>
      </c>
      <c r="K15" s="66">
        <f>IF($B15="","",'101-104'!K$12)</f>
        <v>0</v>
      </c>
      <c r="L15" s="66">
        <f>IF($B15="","",'101-104'!M$12)</f>
        <v>17</v>
      </c>
      <c r="M15" s="66">
        <f>IF($B15="","",'101-104'!O$12)</f>
        <v>0</v>
      </c>
      <c r="N15" s="66">
        <f>IF($B15="","",'101-104'!Q$12)</f>
        <v>17</v>
      </c>
      <c r="O15" s="83">
        <f>IF($B15="","",'101-104'!S$12)</f>
        <v>5</v>
      </c>
      <c r="P15" s="67">
        <f>IF(B15="","",IF('101-104'!X$12=0,0,'101-104'!X$12))</f>
        <v>47</v>
      </c>
    </row>
    <row r="16" spans="1:16" ht="19.5" customHeight="1">
      <c r="A16" s="78">
        <f t="shared" si="0"/>
        <v>14</v>
      </c>
      <c r="B16" s="98" t="str">
        <f>IF(Startlist!D$67="II",IF(Startlist!A$67="","",Startlist!A$67),"")</f>
        <v>ZŠ Soběslav, Komenského</v>
      </c>
      <c r="C16" s="99" t="str">
        <f>IF(Startlist!D$67="II",IF(Startlist!B$67="","",Startlist!B$67),"")</f>
        <v>Soběslav</v>
      </c>
      <c r="D16" s="36">
        <f>IF(B16="","",Startlist!E69)</f>
        <v>61</v>
      </c>
      <c r="E16" s="84" t="str">
        <f>IF(B16="","",Startlist!H69)</f>
        <v>c</v>
      </c>
      <c r="F16" s="81" t="str">
        <f>IF(C16="","",Startlist!F69)</f>
        <v>Jakub Arnošt</v>
      </c>
      <c r="G16" s="66">
        <f>IF($B16="","",'109-112'!C$14)</f>
        <v>20</v>
      </c>
      <c r="H16" s="66">
        <f>IF($B16="","",'109-112'!E$14)</f>
        <v>5</v>
      </c>
      <c r="I16" s="66">
        <f>IF($B16="","",'109-112'!G$14)</f>
        <v>10</v>
      </c>
      <c r="J16" s="66">
        <f>IF($B16="","",'109-112'!I$14)</f>
        <v>0</v>
      </c>
      <c r="K16" s="66">
        <f>IF($B16="","",'109-112'!K$14)</f>
        <v>10</v>
      </c>
      <c r="L16" s="66">
        <f>IF($B16="","",'109-112'!M$14)</f>
        <v>8</v>
      </c>
      <c r="M16" s="66">
        <f>IF($B16="","",'109-112'!O$14)</f>
        <v>0</v>
      </c>
      <c r="N16" s="66">
        <f>IF($B16="","",'109-112'!Q$14)</f>
        <v>8</v>
      </c>
      <c r="O16" s="83">
        <f>IF($B16="","",'109-112'!S$14)</f>
        <v>5</v>
      </c>
      <c r="P16" s="67">
        <f>IF(B16="","",IF('109-112'!X$14=0,"",'109-112'!X$14))</f>
        <v>48</v>
      </c>
    </row>
    <row r="17" spans="1:16" ht="19.5" customHeight="1">
      <c r="A17" s="78">
        <f t="shared" si="0"/>
        <v>15</v>
      </c>
      <c r="B17" s="98" t="str">
        <f>IF(Startlist!D$67="II",IF(Startlist!A$67="","",Startlist!A$67),"")</f>
        <v>ZŠ Soběslav, Komenského</v>
      </c>
      <c r="C17" s="99" t="str">
        <f>IF(Startlist!D$67="II",IF(Startlist!B$67="","",Startlist!B$67),"")</f>
        <v>Soběslav</v>
      </c>
      <c r="D17" s="36">
        <f>IF(B17="","",Startlist!E70)</f>
        <v>62</v>
      </c>
      <c r="E17" s="84" t="str">
        <f>IF(B17="","",Startlist!H70)</f>
        <v>c</v>
      </c>
      <c r="F17" s="81" t="str">
        <f>IF(C17="","",Startlist!F70)</f>
        <v>Lukáš Menhart</v>
      </c>
      <c r="G17" s="66">
        <f>IF($B17="","",'109-112'!C$15)</f>
        <v>0</v>
      </c>
      <c r="H17" s="66">
        <f>IF($B17="","",'109-112'!E$15)</f>
        <v>5</v>
      </c>
      <c r="I17" s="66">
        <f>IF($B17="","",'109-112'!G$15)</f>
        <v>20</v>
      </c>
      <c r="J17" s="66">
        <f>IF($B17="","",'109-112'!I$15)</f>
        <v>0</v>
      </c>
      <c r="K17" s="66">
        <f>IF($B17="","",'109-112'!K$15)</f>
        <v>20</v>
      </c>
      <c r="L17" s="66">
        <f>IF($B17="","",'109-112'!M$15)</f>
        <v>14</v>
      </c>
      <c r="M17" s="66">
        <f>IF($B17="","",'109-112'!O$15)</f>
        <v>0</v>
      </c>
      <c r="N17" s="66">
        <f>IF($B17="","",'109-112'!Q$15)</f>
        <v>14</v>
      </c>
      <c r="O17" s="83">
        <f>IF($B17="","",'109-112'!S$15)</f>
        <v>10</v>
      </c>
      <c r="P17" s="67">
        <f>IF(B17="","",IF('109-112'!X$15=0,"",'109-112'!X$15))</f>
        <v>49</v>
      </c>
    </row>
    <row r="18" spans="1:16" ht="19.5" customHeight="1">
      <c r="A18" s="78">
        <f t="shared" si="0"/>
        <v>16</v>
      </c>
      <c r="B18" s="98" t="str">
        <f>IF(Startlist!D$83="II",IF(Startlist!A$83="","",Startlist!A$83),"")</f>
        <v>ZŠ a MŠ 9. května, Sezimovo Ústí</v>
      </c>
      <c r="C18" s="99" t="str">
        <f>IF(Startlist!D$83="II",IF(Startlist!B$83="","",Startlist!B$83),"")</f>
        <v>Sezimovo Ústí</v>
      </c>
      <c r="D18" s="36">
        <f>IF(B18="","",Startlist!E83)</f>
        <v>75</v>
      </c>
      <c r="E18" s="84" t="str">
        <f>IF(B18="","",Startlist!H83)</f>
        <v>d</v>
      </c>
      <c r="F18" s="81" t="str">
        <f>IF(C18="","",Startlist!F83)</f>
        <v>Šímová Tereza</v>
      </c>
      <c r="G18" s="66">
        <f>IF($B18="","",'125-128'!C$12)</f>
        <v>25</v>
      </c>
      <c r="H18" s="66">
        <f>IF($B18="","",'125-128'!E$12)</f>
        <v>0</v>
      </c>
      <c r="I18" s="66">
        <f>IF($B18="","",'125-128'!G$12)</f>
        <v>5</v>
      </c>
      <c r="J18" s="66">
        <f>IF($B18="","",'125-128'!I$12)</f>
        <v>0</v>
      </c>
      <c r="K18" s="66">
        <f>IF($B18="","",'125-128'!K$12)</f>
        <v>5</v>
      </c>
      <c r="L18" s="66">
        <f>IF($B18="","",'125-128'!M$12)</f>
        <v>11</v>
      </c>
      <c r="M18" s="66">
        <f>IF($B18="","",'125-128'!O$12)</f>
        <v>0</v>
      </c>
      <c r="N18" s="66">
        <f>IF($B18="","",'125-128'!Q$12)</f>
        <v>11</v>
      </c>
      <c r="O18" s="83">
        <f>IF($B18="","",'125-128'!S$12)</f>
        <v>10</v>
      </c>
      <c r="P18" s="67">
        <f>IF(B18="","",IF('125-128'!X$12=0,"",'125-128'!X$12))</f>
        <v>51</v>
      </c>
    </row>
    <row r="19" spans="1:17" ht="19.5" customHeight="1">
      <c r="A19" s="78">
        <f t="shared" si="0"/>
        <v>17</v>
      </c>
      <c r="B19" s="98" t="str">
        <f>IF(Startlist!D$95="II",IF(Startlist!A$95="","",Startlist!A$95),"")</f>
        <v>ZŠ a MŠ Choustník</v>
      </c>
      <c r="C19" s="99" t="str">
        <f>IF(Startlist!D$95="II",IF(Startlist!B$95="","",Startlist!B$95),"")</f>
        <v>Choustník</v>
      </c>
      <c r="D19" s="36">
        <f>IF(B19="","",Startlist!E95)</f>
        <v>87</v>
      </c>
      <c r="E19" s="84" t="str">
        <f>IF(B19="","",Startlist!H95)</f>
        <v>d</v>
      </c>
      <c r="F19" s="81" t="str">
        <f>IF(C19="","",Startlist!F95)</f>
        <v>Tereza Loudínová</v>
      </c>
      <c r="G19" s="66">
        <f>IF($B19="","",'137-140'!C$12)</f>
        <v>5</v>
      </c>
      <c r="H19" s="66">
        <f>IF($B19="","",'137-140'!E$12)</f>
        <v>0</v>
      </c>
      <c r="I19" s="66">
        <f>IF($B19="","",'137-140'!G$12)</f>
        <v>10</v>
      </c>
      <c r="J19" s="66">
        <f>IF($B19="","",'137-140'!I$12)</f>
        <v>0</v>
      </c>
      <c r="K19" s="66">
        <f>IF($B19="","",'137-140'!K$12)</f>
        <v>10</v>
      </c>
      <c r="L19" s="66">
        <f>IF($B19="","",'137-140'!M$12)</f>
        <v>26</v>
      </c>
      <c r="M19" s="66">
        <f>IF($B19="","",'137-140'!O$12)</f>
        <v>0</v>
      </c>
      <c r="N19" s="66">
        <f>IF($B19="","",'137-140'!Q$12)</f>
        <v>26</v>
      </c>
      <c r="O19" s="83">
        <f>IF($B19="","",'137-140'!S$12)</f>
        <v>10</v>
      </c>
      <c r="P19" s="67">
        <f>IF(B19="","",IF('137-140'!X$12=0,"",'137-140'!X$12))</f>
        <v>51</v>
      </c>
      <c r="Q19" s="7"/>
    </row>
    <row r="20" spans="1:16" ht="19.5" customHeight="1">
      <c r="A20" s="78">
        <f t="shared" si="0"/>
        <v>18</v>
      </c>
      <c r="B20" s="98" t="str">
        <f>IF(Startlist!D$59="II",IF(Startlist!A$59="","",Startlist!A$59),"")</f>
        <v>ZŠ Soběslav, Tř. E. Beneše</v>
      </c>
      <c r="C20" s="99" t="str">
        <f>IF(Startlist!D$59="II",IF(Startlist!B$59="","",Startlist!B$59),"")</f>
        <v>Soběslav</v>
      </c>
      <c r="D20" s="36">
        <f>IF(B20="","",Startlist!E60)</f>
        <v>52</v>
      </c>
      <c r="E20" s="84" t="str">
        <f>IF(B20="","",Startlist!H60)</f>
        <v>d</v>
      </c>
      <c r="F20" s="81" t="str">
        <f>IF(C20="","",Startlist!F60)</f>
        <v>Srncová Zuzana</v>
      </c>
      <c r="G20" s="66">
        <f>IF($B20="","",'101-104'!C$13)</f>
        <v>25</v>
      </c>
      <c r="H20" s="66">
        <f>IF($B20="","",'101-104'!E$13)</f>
        <v>5</v>
      </c>
      <c r="I20" s="66">
        <f>IF($B20="","",'101-104'!G$13)</f>
        <v>5</v>
      </c>
      <c r="J20" s="66">
        <f>IF($B20="","",'101-104'!I$13)</f>
        <v>0</v>
      </c>
      <c r="K20" s="66">
        <f>IF($B20="","",'101-104'!K$13)</f>
        <v>5</v>
      </c>
      <c r="L20" s="66">
        <f>IF($B20="","",'101-104'!M$13)</f>
        <v>18</v>
      </c>
      <c r="M20" s="66">
        <f>IF($B20="","",'101-104'!O$13)</f>
        <v>0</v>
      </c>
      <c r="N20" s="66">
        <f>IF($B20="","",'101-104'!Q$13)</f>
        <v>18</v>
      </c>
      <c r="O20" s="83">
        <f>IF($B20="","",'101-104'!S$13)</f>
        <v>0</v>
      </c>
      <c r="P20" s="67">
        <f>IF(B20="","",IF('101-104'!X$13=0,"",'101-104'!X$13))</f>
        <v>53</v>
      </c>
    </row>
    <row r="21" spans="1:16" ht="19.5" customHeight="1">
      <c r="A21" s="78">
        <f t="shared" si="0"/>
        <v>19</v>
      </c>
      <c r="B21" s="98" t="str">
        <f>IF(Startlist!D$75="II",IF(Startlist!A$75="","",Startlist!A$75),"")</f>
        <v>ZŠ Chýnov</v>
      </c>
      <c r="C21" s="99" t="str">
        <f>IF(Startlist!D$75="II",IF(Startlist!B$75="","",Startlist!B$75),"")</f>
        <v>Chýnov</v>
      </c>
      <c r="D21" s="36">
        <f>IF(B21="","",Startlist!E77)</f>
        <v>69</v>
      </c>
      <c r="E21" s="84" t="str">
        <f>IF(B21="","",Startlist!H77)</f>
        <v>c</v>
      </c>
      <c r="F21" s="81" t="str">
        <f>IF(C21="","",Startlist!F77)</f>
        <v>Adam Zadražil</v>
      </c>
      <c r="G21" s="66">
        <f>IF($B21="","",'117-120'!C$14)</f>
        <v>15</v>
      </c>
      <c r="H21" s="66">
        <f>IF($B21="","",'117-120'!E$14)</f>
        <v>10</v>
      </c>
      <c r="I21" s="66">
        <f>IF($B21="","",'117-120'!G$14)</f>
        <v>5</v>
      </c>
      <c r="J21" s="66">
        <f>IF($B21="","",'117-120'!I$14)</f>
        <v>0</v>
      </c>
      <c r="K21" s="66">
        <f>IF($B21="","",'117-120'!K$14)</f>
        <v>5</v>
      </c>
      <c r="L21" s="66">
        <f>IF($B21="","",'117-120'!M$14)</f>
        <v>4</v>
      </c>
      <c r="M21" s="66">
        <f>IF($B21="","",'117-120'!O$14)</f>
        <v>0</v>
      </c>
      <c r="N21" s="66">
        <f>IF($B21="","",'117-120'!Q$14)</f>
        <v>4</v>
      </c>
      <c r="O21" s="83">
        <f>IF($B21="","",'117-120'!S$14)</f>
        <v>20</v>
      </c>
      <c r="P21" s="67">
        <f>IF(B21="","",IF('117-120'!X$14=0,"",'117-120'!X$14))</f>
        <v>54</v>
      </c>
    </row>
    <row r="22" spans="1:16" ht="19.5" customHeight="1">
      <c r="A22" s="78">
        <f t="shared" si="0"/>
        <v>20</v>
      </c>
      <c r="B22" s="98" t="str">
        <f>IF(Startlist!D$79="II",IF(Startlist!A$79="","",Startlist!A$79),"")</f>
        <v>ZŠ Veselí nad Lužnicí, ČS armády</v>
      </c>
      <c r="C22" s="99" t="str">
        <f>IF(Startlist!D$79="II",IF(Startlist!B$79="","",Startlist!B$79),"")</f>
        <v>Veselí nad Lužnicí</v>
      </c>
      <c r="D22" s="36">
        <f>IF(B22="","",Startlist!E80)</f>
        <v>72</v>
      </c>
      <c r="E22" s="84" t="str">
        <f>IF(B22="","",Startlist!H80)</f>
        <v>d</v>
      </c>
      <c r="F22" s="81" t="str">
        <f>IF(C22="","",Startlist!F80)</f>
        <v>Eliška Krejčí</v>
      </c>
      <c r="G22" s="66">
        <f>IF($B22="","",'121-124'!C$13)</f>
        <v>5</v>
      </c>
      <c r="H22" s="66">
        <f>IF($B22="","",'121-124'!E$13)</f>
        <v>5</v>
      </c>
      <c r="I22" s="66">
        <f>IF($B22="","",'121-124'!G$13)</f>
        <v>10</v>
      </c>
      <c r="J22" s="66">
        <f>IF($B22="","",'121-124'!I$13)</f>
        <v>0</v>
      </c>
      <c r="K22" s="66">
        <f>IF($B22="","",'121-124'!K$13)</f>
        <v>10</v>
      </c>
      <c r="L22" s="66">
        <f>IF($B22="","",'121-124'!M$13)</f>
        <v>33</v>
      </c>
      <c r="M22" s="66">
        <f>IF($B22="","",'121-124'!O$13)</f>
        <v>0</v>
      </c>
      <c r="N22" s="66">
        <f>IF($B22="","",'121-124'!Q$13)</f>
        <v>33</v>
      </c>
      <c r="O22" s="83">
        <f>IF($B22="","",'121-124'!S$13)</f>
        <v>5</v>
      </c>
      <c r="P22" s="67">
        <f>IF(B22="","",IF('121-124'!X$13=0,"",'121-124'!X$13))</f>
        <v>58</v>
      </c>
    </row>
    <row r="23" spans="1:16" ht="19.5" customHeight="1">
      <c r="A23" s="78">
        <f t="shared" si="0"/>
        <v>21</v>
      </c>
      <c r="B23" s="98" t="str">
        <f>IF(Startlist!D$95="II",IF(Startlist!A$95="","",Startlist!A$95),"")</f>
        <v>ZŠ a MŠ Choustník</v>
      </c>
      <c r="C23" s="99" t="str">
        <f>IF(Startlist!D$95="II",IF(Startlist!B$95="","",Startlist!B$95),"")</f>
        <v>Choustník</v>
      </c>
      <c r="D23" s="36">
        <f>IF(B23="","",Startlist!E97)</f>
        <v>89</v>
      </c>
      <c r="E23" s="84" t="str">
        <f>IF(B23="","",Startlist!H97)</f>
        <v>c</v>
      </c>
      <c r="F23" s="81" t="str">
        <f>IF(C23="","",Startlist!F97)</f>
        <v>Martin Kůrka</v>
      </c>
      <c r="G23" s="66">
        <f>IF($B23="","",'137-140'!C$14)</f>
        <v>25</v>
      </c>
      <c r="H23" s="66">
        <f>IF($B23="","",'137-140'!E$14)</f>
        <v>0</v>
      </c>
      <c r="I23" s="66">
        <f>IF($B23="","",'137-140'!G$14)</f>
        <v>10</v>
      </c>
      <c r="J23" s="66">
        <f>IF($B23="","",'137-140'!I$14)</f>
        <v>0</v>
      </c>
      <c r="K23" s="66">
        <f>IF($B23="","",'137-140'!K$14)</f>
        <v>10</v>
      </c>
      <c r="L23" s="66">
        <f>IF($B23="","",'137-140'!M$14)</f>
        <v>14</v>
      </c>
      <c r="M23" s="66">
        <f>IF($B23="","",'137-140'!O$14)</f>
        <v>0</v>
      </c>
      <c r="N23" s="66">
        <f>IF($B23="","",'137-140'!Q$14)</f>
        <v>14</v>
      </c>
      <c r="O23" s="83">
        <f>IF($B23="","",'137-140'!S$14)</f>
        <v>15</v>
      </c>
      <c r="P23" s="67">
        <f>IF(B23="","",IF('137-140'!X$14=0,"",'137-140'!X$14))</f>
        <v>64</v>
      </c>
    </row>
    <row r="24" spans="1:16" ht="19.5" customHeight="1">
      <c r="A24" s="78">
        <f t="shared" si="0"/>
        <v>22</v>
      </c>
      <c r="B24" s="98" t="str">
        <f>IF(Startlist!D$71="II",IF(Startlist!A$71="","",Startlist!A$71),"")</f>
        <v>Táborské soukromé gymnázium</v>
      </c>
      <c r="C24" s="99" t="str">
        <f>IF(Startlist!D$71="II",IF(Startlist!B$71="","",Startlist!B$71),"")</f>
        <v>Tábor</v>
      </c>
      <c r="D24" s="36">
        <f>IF(B24="","",Startlist!E73)</f>
        <v>65</v>
      </c>
      <c r="E24" s="84" t="str">
        <f>IF(B24="","",Startlist!H73)</f>
        <v>c</v>
      </c>
      <c r="F24" s="81" t="str">
        <f>IF(C24="","",Startlist!F73)</f>
        <v>Ondřej Povhylý</v>
      </c>
      <c r="G24" s="66">
        <f>IF($B24="","",'113-116'!C$14)</f>
        <v>15</v>
      </c>
      <c r="H24" s="66">
        <f>IF($B24="","",'113-116'!E$14)</f>
        <v>10</v>
      </c>
      <c r="I24" s="66">
        <f>IF($B24="","",'113-116'!G$14)</f>
        <v>10</v>
      </c>
      <c r="J24" s="66">
        <f>IF($B24="","",'113-116'!I$14)</f>
        <v>0</v>
      </c>
      <c r="K24" s="66">
        <f>IF($B24="","",'113-116'!K$14)</f>
        <v>10</v>
      </c>
      <c r="L24" s="66">
        <f>IF($B24="","",'113-116'!M$14)</f>
        <v>13</v>
      </c>
      <c r="M24" s="66">
        <f>IF($B24="","",'113-116'!O$14)</f>
        <v>0</v>
      </c>
      <c r="N24" s="66">
        <f>IF($B24="","",'113-116'!Q$14)</f>
        <v>13</v>
      </c>
      <c r="O24" s="83">
        <f>IF($B24="","",'113-116'!S$14)</f>
        <v>20</v>
      </c>
      <c r="P24" s="67">
        <f>IF(B24="","",IF('113-116'!X$14=0,"",'113-116'!X$14))</f>
        <v>68</v>
      </c>
    </row>
    <row r="25" spans="1:16" ht="19.5" customHeight="1">
      <c r="A25" s="78">
        <f t="shared" si="0"/>
        <v>23</v>
      </c>
      <c r="B25" s="98" t="str">
        <f>IF(Startlist!D$71="II",IF(Startlist!A$71="","",Startlist!A$71),"")</f>
        <v>Táborské soukromé gymnázium</v>
      </c>
      <c r="C25" s="99" t="str">
        <f>IF(Startlist!D$71="II",IF(Startlist!B$71="","",Startlist!B$71),"")</f>
        <v>Tábor</v>
      </c>
      <c r="D25" s="36">
        <f>IF(B25="","",Startlist!E71)</f>
        <v>63</v>
      </c>
      <c r="E25" s="84" t="str">
        <f>IF(B25="","",Startlist!H71)</f>
        <v>d</v>
      </c>
      <c r="F25" s="81" t="str">
        <f>IF(C25="","",Startlist!F71)</f>
        <v>Klára Nacházelová</v>
      </c>
      <c r="G25" s="66">
        <f>IF($B25="","",'113-116'!C$12)</f>
        <v>30</v>
      </c>
      <c r="H25" s="66">
        <f>IF($B25="","",'113-116'!E$12)</f>
        <v>0</v>
      </c>
      <c r="I25" s="66">
        <f>IF($B25="","",'113-116'!G$12)</f>
        <v>10</v>
      </c>
      <c r="J25" s="66">
        <f>IF($B25="","",'113-116'!I$12)</f>
        <v>0</v>
      </c>
      <c r="K25" s="66">
        <f>IF($B25="","",'113-116'!K$12)</f>
        <v>10</v>
      </c>
      <c r="L25" s="66">
        <f>IF($B25="","",'113-116'!M$12)</f>
        <v>23</v>
      </c>
      <c r="M25" s="66">
        <f>IF($B25="","",'113-116'!O$12)</f>
        <v>0</v>
      </c>
      <c r="N25" s="66">
        <f>IF($B25="","",'113-116'!Q$12)</f>
        <v>23</v>
      </c>
      <c r="O25" s="83">
        <f>IF($B25="","",'113-116'!S$12)</f>
        <v>5</v>
      </c>
      <c r="P25" s="67">
        <f>IF(B25="","",IF('113-116'!X$12=0,"",'113-116'!X$12))</f>
        <v>68</v>
      </c>
    </row>
    <row r="26" spans="1:16" ht="19.5" customHeight="1">
      <c r="A26" s="78">
        <f t="shared" si="0"/>
        <v>24</v>
      </c>
      <c r="B26" s="98" t="str">
        <f>IF(Startlist!D$67="II",IF(Startlist!A$67="","",Startlist!A$67),"")</f>
        <v>ZŠ Soběslav, Komenského</v>
      </c>
      <c r="C26" s="99" t="str">
        <f>IF(Startlist!D$67="II",IF(Startlist!B$67="","",Startlist!B$67),"")</f>
        <v>Soběslav</v>
      </c>
      <c r="D26" s="36">
        <f>IF(B26="","",Startlist!E67)</f>
        <v>59</v>
      </c>
      <c r="E26" s="84" t="str">
        <f>IF(B26="","",Startlist!H67)</f>
        <v>d</v>
      </c>
      <c r="F26" s="81" t="str">
        <f>IF(C26="","",Startlist!F67)</f>
        <v>Michaela Šenová</v>
      </c>
      <c r="G26" s="66">
        <f>IF($B26="","",'109-112'!C$12)</f>
        <v>10</v>
      </c>
      <c r="H26" s="66">
        <f>IF($B26="","",'109-112'!E$12)</f>
        <v>10</v>
      </c>
      <c r="I26" s="66">
        <f>IF($B26="","",'109-112'!G$12)</f>
        <v>0</v>
      </c>
      <c r="J26" s="66">
        <f>IF($B26="","",'109-112'!I$12)</f>
        <v>0</v>
      </c>
      <c r="K26" s="66">
        <f>IF($B26="","",'109-112'!K$12)</f>
        <v>0</v>
      </c>
      <c r="L26" s="66">
        <f>IF($B26="","",'109-112'!M$12)</f>
        <v>43</v>
      </c>
      <c r="M26" s="66">
        <f>IF($B26="","",'109-112'!O$12)</f>
        <v>0</v>
      </c>
      <c r="N26" s="66">
        <f>IF($B26="","",'109-112'!Q$12)</f>
        <v>43</v>
      </c>
      <c r="O26" s="83">
        <f>IF($B26="","",'109-112'!S$12)</f>
        <v>5</v>
      </c>
      <c r="P26" s="67">
        <f>IF(B26="","",IF('109-112'!X$12=0,"",'109-112'!X$12))</f>
        <v>68</v>
      </c>
    </row>
    <row r="27" spans="1:16" ht="19.5" customHeight="1">
      <c r="A27" s="78">
        <f t="shared" si="0"/>
        <v>25</v>
      </c>
      <c r="B27" s="98" t="str">
        <f>IF(Startlist!D$87="II",IF(Startlist!A$87="","",Startlist!A$87),"")</f>
        <v>ZŠ a MŠ Mikuláše z Husi, Tábor</v>
      </c>
      <c r="C27" s="99" t="str">
        <f>IF(Startlist!D$87="II",IF(Startlist!B$87="","",Startlist!B$87),"")</f>
        <v>Tábor</v>
      </c>
      <c r="D27" s="36">
        <f>IF(B27="","",Startlist!E90)</f>
        <v>82</v>
      </c>
      <c r="E27" s="84" t="str">
        <f>IF(B27="","",Startlist!H90)</f>
        <v>c</v>
      </c>
      <c r="F27" s="81" t="str">
        <f>IF(C27="","",Startlist!F90)</f>
        <v>Martin Jahoda</v>
      </c>
      <c r="G27" s="66">
        <f>IF($B27="","",'129-132'!C$15)</f>
        <v>25</v>
      </c>
      <c r="H27" s="66">
        <f>IF($B27="","",'129-132'!E$15)</f>
        <v>0</v>
      </c>
      <c r="I27" s="66">
        <f>IF($B27="","",'129-132'!G$15)</f>
        <v>10</v>
      </c>
      <c r="J27" s="66">
        <f>IF($B27="","",'129-132'!I$15)</f>
        <v>0</v>
      </c>
      <c r="K27" s="66">
        <f>IF($B27="","",'129-132'!K$15)</f>
        <v>10</v>
      </c>
      <c r="L27" s="66">
        <f>IF($B27="","",'129-132'!M$15)</f>
        <v>33</v>
      </c>
      <c r="M27" s="66">
        <f>IF($B27="","",'129-132'!O$15)</f>
        <v>0</v>
      </c>
      <c r="N27" s="66">
        <f>IF($B27="","",'129-132'!Q$15)</f>
        <v>33</v>
      </c>
      <c r="O27" s="83">
        <f>IF($B27="","",'129-132'!S$15)</f>
        <v>5</v>
      </c>
      <c r="P27" s="67">
        <f>IF(B27="","",IF('129-132'!X$15=0,"",'129-132'!X$15))</f>
        <v>73</v>
      </c>
    </row>
    <row r="28" spans="1:16" ht="19.5" customHeight="1">
      <c r="A28" s="78">
        <f t="shared" si="0"/>
        <v>26</v>
      </c>
      <c r="B28" s="98" t="str">
        <f>IF(Startlist!D$87="II",IF(Startlist!A$87="","",Startlist!A$87),"")</f>
        <v>ZŠ a MŠ Mikuláše z Husi, Tábor</v>
      </c>
      <c r="C28" s="99" t="str">
        <f>IF(Startlist!D$87="II",IF(Startlist!B$87="","",Startlist!B$87),"")</f>
        <v>Tábor</v>
      </c>
      <c r="D28" s="36">
        <f>IF(B28="","",Startlist!E87)</f>
        <v>79</v>
      </c>
      <c r="E28" s="84" t="str">
        <f>IF(B28="","",Startlist!H87)</f>
        <v>d</v>
      </c>
      <c r="F28" s="81" t="str">
        <f>IF(C28="","",Startlist!F87)</f>
        <v>Daniela Černá</v>
      </c>
      <c r="G28" s="66">
        <f>IF($B28="","",'129-132'!C$12)</f>
        <v>20</v>
      </c>
      <c r="H28" s="66">
        <f>IF($B28="","",'129-132'!E$12)</f>
        <v>0</v>
      </c>
      <c r="I28" s="66">
        <f>IF($B28="","",'129-132'!G$12)</f>
        <v>15</v>
      </c>
      <c r="J28" s="66">
        <f>IF($B28="","",'129-132'!I$12)</f>
        <v>0</v>
      </c>
      <c r="K28" s="66">
        <f>IF($B28="","",'129-132'!K$12)</f>
        <v>15</v>
      </c>
      <c r="L28" s="66">
        <f>IF($B28="","",'129-132'!M$12)</f>
        <v>40</v>
      </c>
      <c r="M28" s="66">
        <f>IF($B28="","",'129-132'!O$12)</f>
        <v>0</v>
      </c>
      <c r="N28" s="66">
        <f>IF($B28="","",'129-132'!Q$12)</f>
        <v>40</v>
      </c>
      <c r="O28" s="83">
        <f>IF($B28="","",'129-132'!S$12)</f>
        <v>0</v>
      </c>
      <c r="P28" s="67">
        <f>IF(B28="","",IF('129-132'!X$12=0,"",'129-132'!X$12))</f>
        <v>75</v>
      </c>
    </row>
    <row r="29" spans="1:16" ht="19.5" customHeight="1">
      <c r="A29" s="78">
        <f t="shared" si="0"/>
        <v>27</v>
      </c>
      <c r="B29" s="98" t="str">
        <f>IF(Startlist!D$91="II",IF(Startlist!A$91="","",Startlist!A$91),"")</f>
        <v>ZŠ a MŠ Tučapy</v>
      </c>
      <c r="C29" s="99" t="str">
        <f>IF(Startlist!D$91="II",IF(Startlist!B$91="","",Startlist!B$91),"")</f>
        <v>Tučapy</v>
      </c>
      <c r="D29" s="36">
        <f>IF(B29="","",Startlist!E91)</f>
        <v>83</v>
      </c>
      <c r="E29" s="84" t="str">
        <f>IF(B29="","",Startlist!H91)</f>
        <v>d</v>
      </c>
      <c r="F29" s="81" t="str">
        <f>IF(C29="","",Startlist!F91)</f>
        <v>Petra Melejnková</v>
      </c>
      <c r="G29" s="66">
        <f>IF($B29="","",'133-136'!C$12)</f>
        <v>30</v>
      </c>
      <c r="H29" s="66">
        <f>IF($B29="","",'133-136'!E$12)</f>
        <v>5</v>
      </c>
      <c r="I29" s="66">
        <f>IF($B29="","",'133-136'!G$12)</f>
        <v>15</v>
      </c>
      <c r="J29" s="66">
        <f>IF($B29="","",'133-136'!I$12)</f>
        <v>0</v>
      </c>
      <c r="K29" s="66">
        <f>IF($B29="","",'133-136'!K$12)</f>
        <v>15</v>
      </c>
      <c r="L29" s="66">
        <f>IF($B29="","",'133-136'!M$12)</f>
        <v>32</v>
      </c>
      <c r="M29" s="66">
        <f>IF($B29="","",'133-136'!O$12)</f>
        <v>0</v>
      </c>
      <c r="N29" s="66">
        <f>IF($B29="","",'133-136'!Q$12)</f>
        <v>32</v>
      </c>
      <c r="O29" s="83">
        <f>IF($B29="","",'133-136'!S$12)</f>
        <v>0</v>
      </c>
      <c r="P29" s="67">
        <f>IF(B29="","",IF('133-136'!X$12=0,"",'133-136'!X$12))</f>
        <v>82</v>
      </c>
    </row>
    <row r="30" spans="1:16" ht="19.5" customHeight="1">
      <c r="A30" s="78">
        <f t="shared" si="0"/>
        <v>28</v>
      </c>
      <c r="B30" s="98" t="str">
        <f>IF(Startlist!D$71="II",IF(Startlist!A$71="","",Startlist!A$71),"")</f>
        <v>Táborské soukromé gymnázium</v>
      </c>
      <c r="C30" s="99" t="str">
        <f>IF(Startlist!D$71="II",IF(Startlist!B$71="","",Startlist!B$71),"")</f>
        <v>Tábor</v>
      </c>
      <c r="D30" s="36">
        <f>IF(B30="","",Startlist!E74)</f>
        <v>66</v>
      </c>
      <c r="E30" s="84" t="str">
        <f>IF(B30="","",Startlist!H74)</f>
        <v>c</v>
      </c>
      <c r="F30" s="81" t="str">
        <f>IF(C30="","",Startlist!F74)</f>
        <v>Šimon Kropík</v>
      </c>
      <c r="G30" s="66">
        <f>IF($B30="","",'113-116'!C$15)</f>
        <v>40</v>
      </c>
      <c r="H30" s="66">
        <f>IF($B30="","",'113-116'!E$15)</f>
        <v>0</v>
      </c>
      <c r="I30" s="66">
        <f>IF($B30="","",'113-116'!G$15)</f>
        <v>10</v>
      </c>
      <c r="J30" s="66">
        <f>IF($B30="","",'113-116'!I$15)</f>
        <v>0</v>
      </c>
      <c r="K30" s="66">
        <f>IF($B30="","",'113-116'!K$15)</f>
        <v>10</v>
      </c>
      <c r="L30" s="66">
        <f>IF($B30="","",'113-116'!M$15)</f>
        <v>33</v>
      </c>
      <c r="M30" s="66">
        <f>IF($B30="","",'113-116'!O$15)</f>
        <v>0</v>
      </c>
      <c r="N30" s="66">
        <f>IF($B30="","",'113-116'!Q$15)</f>
        <v>33</v>
      </c>
      <c r="O30" s="83">
        <f>IF($B30="","",'113-116'!S$15)</f>
        <v>0</v>
      </c>
      <c r="P30" s="67">
        <f>IF(B30="","",IF('113-116'!X$15=0,"",'113-116'!X$15))</f>
        <v>83</v>
      </c>
    </row>
    <row r="31" spans="1:16" ht="19.5" customHeight="1">
      <c r="A31" s="78">
        <f t="shared" si="0"/>
        <v>29</v>
      </c>
      <c r="B31" s="98" t="str">
        <f>IF(Startlist!D$63="II",IF(Startlist!A$63="","",Startlist!A$63),"")</f>
        <v>ZŠ a MŠ Jistebnice</v>
      </c>
      <c r="C31" s="99" t="str">
        <f>IF(Startlist!D$63="II",IF(Startlist!B$63="","",Startlist!B$63),"")</f>
        <v>Jistebnice</v>
      </c>
      <c r="D31" s="36">
        <f>IF(B31="","",Startlist!E64)</f>
        <v>56</v>
      </c>
      <c r="E31" s="84" t="str">
        <f>IF(B31="","",Startlist!H64)</f>
        <v>d</v>
      </c>
      <c r="F31" s="81" t="str">
        <f>IF(C31="","",Startlist!F64)</f>
        <v>Kristýna Nováková</v>
      </c>
      <c r="G31" s="66">
        <f>IF($B31="","",'105-108'!C$13)</f>
        <v>25</v>
      </c>
      <c r="H31" s="66">
        <f>IF($B31="","",'105-108'!E$13)</f>
        <v>10</v>
      </c>
      <c r="I31" s="66">
        <f>IF($B31="","",'105-108'!G$13)</f>
        <v>20</v>
      </c>
      <c r="J31" s="66">
        <f>IF($B31="","",'105-108'!I$13)</f>
        <v>0</v>
      </c>
      <c r="K31" s="66">
        <f>IF($B31="","",'105-108'!K$13)</f>
        <v>20</v>
      </c>
      <c r="L31" s="66">
        <f>IF($B31="","",'105-108'!M$13)</f>
        <v>24</v>
      </c>
      <c r="M31" s="66">
        <f>IF($B31="","",'105-108'!O$13)</f>
        <v>0</v>
      </c>
      <c r="N31" s="66">
        <f>IF($B31="","",'105-108'!Q$13)</f>
        <v>24</v>
      </c>
      <c r="O31" s="66">
        <f>IF($B31="","",'105-108'!S$13)</f>
        <v>5</v>
      </c>
      <c r="P31" s="82">
        <f>IF(B31="","",IF('105-108'!X$13=0,"",'105-108'!X$13))</f>
        <v>84</v>
      </c>
    </row>
    <row r="32" spans="1:16" ht="19.5" customHeight="1">
      <c r="A32" s="78">
        <f t="shared" si="0"/>
        <v>30</v>
      </c>
      <c r="B32" s="98" t="str">
        <f>IF(Startlist!D$75="II",IF(Startlist!A$75="","",Startlist!A$75),"")</f>
        <v>ZŠ Chýnov</v>
      </c>
      <c r="C32" s="99" t="str">
        <f>IF(Startlist!D$75="II",IF(Startlist!B$75="","",Startlist!B$75),"")</f>
        <v>Chýnov</v>
      </c>
      <c r="D32" s="36">
        <f>IF(B32="","",Startlist!E76)</f>
        <v>68</v>
      </c>
      <c r="E32" s="84" t="str">
        <f>IF(B32="","",Startlist!H76)</f>
        <v>d</v>
      </c>
      <c r="F32" s="81" t="str">
        <f>IF(C32="","",Startlist!F76)</f>
        <v>Pavlína Macková</v>
      </c>
      <c r="G32" s="66">
        <f>IF($B32="","",'117-120'!C$13)</f>
        <v>35</v>
      </c>
      <c r="H32" s="66">
        <f>IF($B32="","",'117-120'!E$13)</f>
        <v>10</v>
      </c>
      <c r="I32" s="66">
        <f>IF($B32="","",'117-120'!G$13)</f>
        <v>20</v>
      </c>
      <c r="J32" s="66">
        <f>IF($B32="","",'117-120'!I$13)</f>
        <v>0</v>
      </c>
      <c r="K32" s="66">
        <f>IF($B32="","",'117-120'!K$13)</f>
        <v>20</v>
      </c>
      <c r="L32" s="66">
        <f>IF($B32="","",'117-120'!M$13)</f>
        <v>7</v>
      </c>
      <c r="M32" s="66">
        <f>IF($B32="","",'117-120'!O$13)</f>
        <v>0</v>
      </c>
      <c r="N32" s="66">
        <f>IF($B32="","",'117-120'!Q$13)</f>
        <v>7</v>
      </c>
      <c r="O32" s="66">
        <f>IF($B32="","",'117-120'!S$13)</f>
        <v>15</v>
      </c>
      <c r="P32" s="82">
        <f>IF(B32="","",IF('117-120'!X$13=0,"",'117-120'!X$13))</f>
        <v>87</v>
      </c>
    </row>
    <row r="33" spans="1:16" ht="19.5" customHeight="1">
      <c r="A33" s="78">
        <f t="shared" si="0"/>
        <v>31</v>
      </c>
      <c r="B33" s="98" t="str">
        <f>IF(Startlist!D$63="II",IF(Startlist!A$63="","",Startlist!A$63),"")</f>
        <v>ZŠ a MŠ Jistebnice</v>
      </c>
      <c r="C33" s="99" t="str">
        <f>IF(Startlist!D$63="II",IF(Startlist!B$63="","",Startlist!B$63),"")</f>
        <v>Jistebnice</v>
      </c>
      <c r="D33" s="36">
        <f>IF(B33="","",Startlist!E66)</f>
        <v>58</v>
      </c>
      <c r="E33" s="84" t="str">
        <f>IF(B33="","",Startlist!H66)</f>
        <v>c</v>
      </c>
      <c r="F33" s="81" t="str">
        <f>IF(C33="","",Startlist!F66)</f>
        <v>František Gadžinovský</v>
      </c>
      <c r="G33" s="66">
        <f>IF($B33="","",'105-108'!C$15)</f>
        <v>45</v>
      </c>
      <c r="H33" s="66">
        <f>IF($B33="","",'105-108'!E$15)</f>
        <v>5</v>
      </c>
      <c r="I33" s="66">
        <f>IF($B33="","",'105-108'!G$15)</f>
        <v>20</v>
      </c>
      <c r="J33" s="66">
        <f>IF($B33="","",'105-108'!I$15)</f>
        <v>0</v>
      </c>
      <c r="K33" s="66">
        <f>IF($B33="","",'105-108'!K$15)</f>
        <v>20</v>
      </c>
      <c r="L33" s="66">
        <f>IF($B33="","",'105-108'!M$15)</f>
        <v>4</v>
      </c>
      <c r="M33" s="66">
        <f>IF($B33="","",'105-108'!O$15)</f>
        <v>0</v>
      </c>
      <c r="N33" s="66">
        <f>IF($B33="","",'105-108'!Q$15)</f>
        <v>4</v>
      </c>
      <c r="O33" s="66">
        <f>IF($B33="","",'105-108'!S$15)</f>
        <v>20</v>
      </c>
      <c r="P33" s="82">
        <f>IF(B33="","",IF('105-108'!X$15=0,"",'105-108'!X$15))</f>
        <v>94</v>
      </c>
    </row>
    <row r="34" spans="1:16" ht="19.5" customHeight="1">
      <c r="A34" s="78">
        <f t="shared" si="0"/>
        <v>32</v>
      </c>
      <c r="B34" s="98" t="str">
        <f>IF(Startlist!D$91="II",IF(Startlist!A$91="","",Startlist!A$91),"")</f>
        <v>ZŠ a MŠ Tučapy</v>
      </c>
      <c r="C34" s="99" t="str">
        <f>IF(Startlist!D$91="II",IF(Startlist!B$91="","",Startlist!B$91),"")</f>
        <v>Tučapy</v>
      </c>
      <c r="D34" s="36">
        <f>IF(B34="","",Startlist!E94)</f>
        <v>86</v>
      </c>
      <c r="E34" s="84" t="str">
        <f>IF(B34="","",Startlist!H94)</f>
        <v>c</v>
      </c>
      <c r="F34" s="81" t="str">
        <f>IF(C34="","",Startlist!F94)</f>
        <v>David Musil</v>
      </c>
      <c r="G34" s="66">
        <f>IF($B34="","",'133-136'!C$15)</f>
        <v>55</v>
      </c>
      <c r="H34" s="66">
        <f>IF($B34="","",'133-136'!E$15)</f>
        <v>15</v>
      </c>
      <c r="I34" s="66">
        <f>IF($B34="","",'133-136'!G$15)</f>
        <v>5</v>
      </c>
      <c r="J34" s="66">
        <f>IF($B34="","",'133-136'!I$15)</f>
        <v>0</v>
      </c>
      <c r="K34" s="66">
        <f>IF($B34="","",'133-136'!K$15)</f>
        <v>5</v>
      </c>
      <c r="L34" s="66">
        <f>IF($B34="","",'133-136'!M$15)</f>
        <v>4</v>
      </c>
      <c r="M34" s="66">
        <f>IF($B34="","",'133-136'!O$15)</f>
        <v>0</v>
      </c>
      <c r="N34" s="66">
        <f>IF($B34="","",'133-136'!Q$15)</f>
        <v>4</v>
      </c>
      <c r="O34" s="66">
        <f>IF($B34="","",'133-136'!S$15)</f>
        <v>20</v>
      </c>
      <c r="P34" s="82">
        <f>IF(B34="","",IF('133-136'!X$15=0,"",'133-136'!X$15))</f>
        <v>99</v>
      </c>
    </row>
    <row r="35" spans="1:16" ht="19.5" customHeight="1">
      <c r="A35" s="78">
        <f t="shared" si="0"/>
        <v>33</v>
      </c>
      <c r="B35" s="98" t="str">
        <f>IF(Startlist!D$87="II",IF(Startlist!A$87="","",Startlist!A$87),"")</f>
        <v>ZŠ a MŠ Mikuláše z Husi, Tábor</v>
      </c>
      <c r="C35" s="99" t="str">
        <f>IF(Startlist!D$87="II",IF(Startlist!B$87="","",Startlist!B$87),"")</f>
        <v>Tábor</v>
      </c>
      <c r="D35" s="36">
        <f>IF(B35="","",Startlist!E88)</f>
        <v>80</v>
      </c>
      <c r="E35" s="84" t="str">
        <f>IF(B35="","",Startlist!H88)</f>
        <v>d</v>
      </c>
      <c r="F35" s="81" t="str">
        <f>IF(C35="","",Startlist!F88)</f>
        <v>Petra Ondríková</v>
      </c>
      <c r="G35" s="66">
        <f>IF($B35="","",'129-132'!C$13)</f>
        <v>40</v>
      </c>
      <c r="H35" s="66">
        <f>IF($B35="","",'129-132'!E$13)</f>
        <v>0</v>
      </c>
      <c r="I35" s="66">
        <f>IF($B35="","",'129-132'!G$13)</f>
        <v>20</v>
      </c>
      <c r="J35" s="66">
        <f>IF($B35="","",'129-132'!I$13)</f>
        <v>0</v>
      </c>
      <c r="K35" s="66">
        <f>IF($B35="","",'129-132'!K$13)</f>
        <v>20</v>
      </c>
      <c r="L35" s="66">
        <f>IF($B35="","",'129-132'!M$13)</f>
        <v>36</v>
      </c>
      <c r="M35" s="66">
        <f>IF($B35="","",'129-132'!O$13)</f>
        <v>0</v>
      </c>
      <c r="N35" s="66">
        <f>IF($B35="","",'129-132'!Q$13)</f>
        <v>36</v>
      </c>
      <c r="O35" s="66">
        <f>IF($B35="","",'129-132'!S$13)</f>
        <v>5</v>
      </c>
      <c r="P35" s="82">
        <f>IF(B35="","",IF('129-132'!X$13=0,"",'129-132'!X$13))</f>
        <v>101</v>
      </c>
    </row>
    <row r="36" spans="1:16" ht="19.5" customHeight="1">
      <c r="A36" s="78">
        <f aca="true" t="shared" si="1" ref="A36:A67">A35+1</f>
        <v>34</v>
      </c>
      <c r="B36" s="98" t="str">
        <f>IF(Startlist!D$91="II",IF(Startlist!A$91="","",Startlist!A$91),"")</f>
        <v>ZŠ a MŠ Tučapy</v>
      </c>
      <c r="C36" s="99" t="str">
        <f>IF(Startlist!D$91="II",IF(Startlist!B$91="","",Startlist!B$91),"")</f>
        <v>Tučapy</v>
      </c>
      <c r="D36" s="36">
        <f>IF(B36="","",Startlist!E93)</f>
        <v>85</v>
      </c>
      <c r="E36" s="84" t="str">
        <f>IF(B36="","",Startlist!H93)</f>
        <v>c</v>
      </c>
      <c r="F36" s="81" t="str">
        <f>IF(C36="","",Startlist!F93)</f>
        <v>Theodorus Petrů</v>
      </c>
      <c r="G36" s="66">
        <f>IF($B36="","",'133-136'!C$14)</f>
        <v>45</v>
      </c>
      <c r="H36" s="66">
        <f>IF($B36="","",'133-136'!E$14)</f>
        <v>20</v>
      </c>
      <c r="I36" s="66">
        <f>IF($B36="","",'133-136'!G$14)</f>
        <v>10</v>
      </c>
      <c r="J36" s="66">
        <f>IF($B36="","",'133-136'!I$14)</f>
        <v>0</v>
      </c>
      <c r="K36" s="66">
        <f>IF($B36="","",'133-136'!K$14)</f>
        <v>10</v>
      </c>
      <c r="L36" s="66">
        <f>IF($B36="","",'133-136'!M$14)</f>
        <v>23</v>
      </c>
      <c r="M36" s="66">
        <f>IF($B36="","",'133-136'!O$14)</f>
        <v>0</v>
      </c>
      <c r="N36" s="66">
        <f>IF($B36="","",'133-136'!Q$14)</f>
        <v>23</v>
      </c>
      <c r="O36" s="66">
        <f>IF($B36="","",'133-136'!S$14)</f>
        <v>5</v>
      </c>
      <c r="P36" s="82">
        <f>IF(B36="","",IF('133-136'!X$14=0,"",'133-136'!X$14))</f>
        <v>103</v>
      </c>
    </row>
    <row r="37" spans="1:16" ht="19.5" customHeight="1">
      <c r="A37" s="78">
        <f t="shared" si="1"/>
        <v>35</v>
      </c>
      <c r="B37" s="98" t="str">
        <f>IF(Startlist!D$87="II",IF(Startlist!A$87="","",Startlist!A$87),"")</f>
        <v>ZŠ a MŠ Mikuláše z Husi, Tábor</v>
      </c>
      <c r="C37" s="99" t="str">
        <f>IF(Startlist!D$87="II",IF(Startlist!B$87="","",Startlist!B$87),"")</f>
        <v>Tábor</v>
      </c>
      <c r="D37" s="36">
        <f>IF(B37="","",Startlist!E89)</f>
        <v>81</v>
      </c>
      <c r="E37" s="84" t="str">
        <f>IF(B37="","",Startlist!H89)</f>
        <v>c</v>
      </c>
      <c r="F37" s="81" t="str">
        <f>IF(C37="","",Startlist!F89)</f>
        <v>Štěpán Tuchyňa</v>
      </c>
      <c r="G37" s="66">
        <f>IF($B37="","",'129-132'!C$14)</f>
        <v>35</v>
      </c>
      <c r="H37" s="66">
        <f>IF($B37="","",'129-132'!E$14)</f>
        <v>15</v>
      </c>
      <c r="I37" s="66">
        <f>IF($B37="","",'129-132'!G$14)</f>
        <v>30</v>
      </c>
      <c r="J37" s="66">
        <f>IF($B37="","",'129-132'!I$14)</f>
        <v>0</v>
      </c>
      <c r="K37" s="66">
        <f>IF($B37="","",'129-132'!K$14)</f>
        <v>30</v>
      </c>
      <c r="L37" s="66">
        <f>IF($B37="","",'129-132'!M$14)</f>
        <v>24</v>
      </c>
      <c r="M37" s="66">
        <f>IF($B37="","",'129-132'!O$14)</f>
        <v>0</v>
      </c>
      <c r="N37" s="66">
        <f>IF($B37="","",'129-132'!Q$14)</f>
        <v>24</v>
      </c>
      <c r="O37" s="66">
        <f>IF($B37="","",'129-132'!S$14)</f>
        <v>5</v>
      </c>
      <c r="P37" s="82">
        <f>IF(B37="","",IF('129-132'!X$14=0,"",'129-132'!X$14))</f>
        <v>109</v>
      </c>
    </row>
    <row r="38" spans="1:16" ht="19.5" customHeight="1">
      <c r="A38" s="78">
        <f t="shared" si="1"/>
        <v>36</v>
      </c>
      <c r="B38" s="98" t="str">
        <f>IF(Startlist!D$91="II",IF(Startlist!A$91="","",Startlist!A$91),"")</f>
        <v>ZŠ a MŠ Tučapy</v>
      </c>
      <c r="C38" s="99" t="str">
        <f>IF(Startlist!D$91="II",IF(Startlist!B$91="","",Startlist!B$91),"")</f>
        <v>Tučapy</v>
      </c>
      <c r="D38" s="36">
        <f>IF(B38="","",Startlist!E92)</f>
        <v>84</v>
      </c>
      <c r="E38" s="84" t="str">
        <f>IF(B38="","",Startlist!H92)</f>
        <v>d</v>
      </c>
      <c r="F38" s="81" t="str">
        <f>IF(C38="","",Startlist!F92)</f>
        <v>Nikola Kozlová</v>
      </c>
      <c r="G38" s="66">
        <f>IF($B38="","",'133-136'!C$13)</f>
        <v>30</v>
      </c>
      <c r="H38" s="66">
        <f>IF($B38="","",'133-136'!E$13)</f>
        <v>0</v>
      </c>
      <c r="I38" s="66">
        <f>IF($B38="","",'133-136'!G$13)</f>
        <v>25</v>
      </c>
      <c r="J38" s="66">
        <f>IF($B38="","",'133-136'!I$13)</f>
        <v>0</v>
      </c>
      <c r="K38" s="66">
        <f>IF($B38="","",'133-136'!K$13)</f>
        <v>25</v>
      </c>
      <c r="L38" s="66">
        <f>IF($B38="","",'133-136'!M$13)</f>
        <v>36</v>
      </c>
      <c r="M38" s="66">
        <f>IF($B38="","",'133-136'!O$13)</f>
        <v>0</v>
      </c>
      <c r="N38" s="66">
        <f>IF($B38="","",'133-136'!Q$13)</f>
        <v>36</v>
      </c>
      <c r="O38" s="66">
        <f>IF($B38="","",'133-136'!S$13)</f>
        <v>20</v>
      </c>
      <c r="P38" s="82">
        <f>IF(B38="","",IF('133-136'!X$13=0,"",'133-136'!X$13))</f>
        <v>111</v>
      </c>
    </row>
    <row r="39" spans="1:16" ht="19.5" customHeight="1">
      <c r="A39" s="78">
        <f t="shared" si="1"/>
        <v>37</v>
      </c>
      <c r="B39" s="98" t="str">
        <f>IF(Startlist!D$67="II",IF(Startlist!A$67="","",Startlist!A$67),"")</f>
        <v>ZŠ Soběslav, Komenského</v>
      </c>
      <c r="C39" s="99" t="str">
        <f>IF(Startlist!D$67="II",IF(Startlist!B$67="","",Startlist!B$67),"")</f>
        <v>Soběslav</v>
      </c>
      <c r="D39" s="36">
        <f>IF(B39="","",Startlist!E68)</f>
        <v>60</v>
      </c>
      <c r="E39" s="84" t="str">
        <f>IF(B39="","",Startlist!H68)</f>
        <v>d</v>
      </c>
      <c r="F39" s="81" t="str">
        <f>IF(C39="","",Startlist!F68)</f>
        <v>Andrea Píchová</v>
      </c>
      <c r="G39" s="66">
        <f>IF($B39="","",'109-112'!C$13)</f>
        <v>45</v>
      </c>
      <c r="H39" s="66">
        <f>IF($B39="","",'109-112'!E$13)</f>
        <v>0</v>
      </c>
      <c r="I39" s="66">
        <f>IF($B39="","",'109-112'!G$13)</f>
        <v>40</v>
      </c>
      <c r="J39" s="66">
        <f>IF($B39="","",'109-112'!I$13)</f>
        <v>0</v>
      </c>
      <c r="K39" s="66">
        <f>IF($B39="","",'109-112'!K$13)</f>
        <v>40</v>
      </c>
      <c r="L39" s="66">
        <f>IF($B39="","",'109-112'!M$13)</f>
        <v>30</v>
      </c>
      <c r="M39" s="66">
        <f>IF($B39="","",'109-112'!O$13)</f>
        <v>0</v>
      </c>
      <c r="N39" s="66">
        <f>IF($B39="","",'109-112'!Q$13)</f>
        <v>30</v>
      </c>
      <c r="O39" s="66">
        <f>IF($B39="","",'109-112'!S$13)</f>
        <v>0</v>
      </c>
      <c r="P39" s="82">
        <f>IF(B39="","",IF('109-112'!X$13=0,"",'109-112'!X$13))</f>
        <v>115</v>
      </c>
    </row>
    <row r="40" spans="1:16" ht="19.5" customHeight="1">
      <c r="A40" s="78">
        <f t="shared" si="1"/>
        <v>38</v>
      </c>
      <c r="B40" s="98" t="str">
        <f>IF(Startlist!D$79="II",IF(Startlist!A$79="","",Startlist!A$79),"")</f>
        <v>ZŠ Veselí nad Lužnicí, ČS armády</v>
      </c>
      <c r="C40" s="99" t="str">
        <f>IF(Startlist!D$79="II",IF(Startlist!B$79="","",Startlist!B$79),"")</f>
        <v>Veselí nad Lužnicí</v>
      </c>
      <c r="D40" s="36">
        <f>IF(B40="","",Startlist!E79)</f>
        <v>71</v>
      </c>
      <c r="E40" s="84" t="str">
        <f>IF(B40="","",Startlist!H79)</f>
        <v>d</v>
      </c>
      <c r="F40" s="81" t="str">
        <f>IF(C40="","",Startlist!F79)</f>
        <v>Karolína Březinová</v>
      </c>
      <c r="G40" s="66">
        <f>IF($B40="","",'121-124'!C$12)</f>
        <v>30</v>
      </c>
      <c r="H40" s="66">
        <f>IF($B40="","",'121-124'!E$12)</f>
        <v>0</v>
      </c>
      <c r="I40" s="66">
        <f>IF($B40="","",'121-124'!G$12)</f>
        <v>30</v>
      </c>
      <c r="J40" s="66">
        <f>IF($B40="","",'121-124'!I$12)</f>
        <v>0</v>
      </c>
      <c r="K40" s="66">
        <f>IF($B40="","",'121-124'!K$12)</f>
        <v>30</v>
      </c>
      <c r="L40" s="66">
        <f>IF($B40="","",'121-124'!M$12)</f>
        <v>53</v>
      </c>
      <c r="M40" s="66">
        <f>IF($B40="","",'121-124'!O$12)</f>
        <v>0</v>
      </c>
      <c r="N40" s="66">
        <f>IF($B40="","",'121-124'!Q$12)</f>
        <v>53</v>
      </c>
      <c r="O40" s="66">
        <f>IF($B40="","",'121-124'!S$12)</f>
        <v>5</v>
      </c>
      <c r="P40" s="82">
        <f>IF(B40="","",IF('121-124'!X$12=0,"",'121-124'!X$12))</f>
        <v>118</v>
      </c>
    </row>
    <row r="41" spans="1:16" ht="19.5" customHeight="1">
      <c r="A41" s="78">
        <f t="shared" si="1"/>
        <v>39</v>
      </c>
      <c r="B41" s="98" t="str">
        <f>IF(Startlist!D$75="II",IF(Startlist!A$75="","",Startlist!A$75),"")</f>
        <v>ZŠ Chýnov</v>
      </c>
      <c r="C41" s="99" t="str">
        <f>IF(Startlist!D$75="II",IF(Startlist!B$75="","",Startlist!B$75),"")</f>
        <v>Chýnov</v>
      </c>
      <c r="D41" s="36">
        <f>IF(B41="","",Startlist!E75)</f>
        <v>67</v>
      </c>
      <c r="E41" s="84" t="str">
        <f>IF(B41="","",Startlist!H75)</f>
        <v>d</v>
      </c>
      <c r="F41" s="81" t="str">
        <f>IF(C41="","",Startlist!F75)</f>
        <v>Michaela Farová</v>
      </c>
      <c r="G41" s="66">
        <f>IF($B41="","",'117-120'!C$12)</f>
        <v>45</v>
      </c>
      <c r="H41" s="66">
        <f>IF($B41="","",'117-120'!E$12)</f>
        <v>10</v>
      </c>
      <c r="I41" s="66">
        <f>IF($B41="","",'117-120'!G$12)</f>
        <v>30</v>
      </c>
      <c r="J41" s="66">
        <f>IF($B41="","",'117-120'!I$12)</f>
        <v>0</v>
      </c>
      <c r="K41" s="66">
        <f>IF($B41="","",'117-120'!K$12)</f>
        <v>30</v>
      </c>
      <c r="L41" s="66">
        <f>IF($B41="","",'117-120'!M$12)</f>
        <v>31</v>
      </c>
      <c r="M41" s="66">
        <f>IF($B41="","",'117-120'!O$12)</f>
        <v>0</v>
      </c>
      <c r="N41" s="66">
        <f>IF($B41="","",'117-120'!Q$12)</f>
        <v>31</v>
      </c>
      <c r="O41" s="66">
        <f>IF($B41="","",'117-120'!S$12)</f>
        <v>5</v>
      </c>
      <c r="P41" s="82">
        <f>IF(B41="","",IF('117-120'!X$12=0,"",'117-120'!X$12))</f>
        <v>121</v>
      </c>
    </row>
    <row r="42" spans="1:16" ht="19.5" customHeight="1">
      <c r="A42" s="78">
        <f t="shared" si="1"/>
        <v>40</v>
      </c>
      <c r="B42" s="98" t="str">
        <f>IF(Startlist!D$75="II",IF(Startlist!A$75="","",Startlist!A$75),"")</f>
        <v>ZŠ Chýnov</v>
      </c>
      <c r="C42" s="99" t="str">
        <f>IF(Startlist!D$75="II",IF(Startlist!B$75="","",Startlist!B$75),"")</f>
        <v>Chýnov</v>
      </c>
      <c r="D42" s="36">
        <f>IF(B42="","",Startlist!E78)</f>
        <v>70</v>
      </c>
      <c r="E42" s="84" t="str">
        <f>IF(B42="","",Startlist!H78)</f>
        <v>c</v>
      </c>
      <c r="F42" s="81">
        <f>IF(C42="","",Startlist!F78)</f>
        <v>0</v>
      </c>
      <c r="G42" s="66">
        <f>IF($B42="","",'117-120'!C$15)</f>
        <v>0</v>
      </c>
      <c r="H42" s="66">
        <f>IF($B42="","",'117-120'!E$15)</f>
        <v>0</v>
      </c>
      <c r="I42" s="66">
        <f>IF($B42="","",'117-120'!G$15)</f>
        <v>0</v>
      </c>
      <c r="J42" s="66">
        <f>IF($B42="","",'117-120'!I$15)</f>
        <v>0</v>
      </c>
      <c r="K42" s="66">
        <f>IF($B42="","",'117-120'!K$15)</f>
        <v>0</v>
      </c>
      <c r="L42" s="66">
        <f>IF($B42="","",'117-120'!M$15)</f>
        <v>1000</v>
      </c>
      <c r="M42" s="66">
        <f>IF($B42="","",'117-120'!O$15)</f>
        <v>0</v>
      </c>
      <c r="N42" s="66">
        <f>IF($B42="","",'117-120'!Q$15)</f>
        <v>1000</v>
      </c>
      <c r="O42" s="66">
        <f>IF($B42="","",'117-120'!S$15)</f>
        <v>0</v>
      </c>
      <c r="P42" s="82">
        <f>IF(B42="","",IF('117-120'!X$15=0,"",'117-120'!X$15))</f>
        <v>1000</v>
      </c>
    </row>
    <row r="43" spans="1:16" ht="19.5" customHeight="1">
      <c r="A43" s="78">
        <f t="shared" si="1"/>
        <v>41</v>
      </c>
      <c r="B43" s="98">
        <f>IF(Startlist!D$107="II",IF(Startlist!A$107="","",Startlist!A$107),"")</f>
      </c>
      <c r="C43" s="99">
        <f>IF(Startlist!D$107="II",IF(Startlist!B$107="","",Startlist!B$107),"")</f>
      </c>
      <c r="D43" s="36">
        <f>IF(B43="","",Startlist!E107)</f>
      </c>
      <c r="E43" s="84">
        <f>IF(B43="","",Startlist!H107)</f>
      </c>
      <c r="F43" s="81">
        <f>IF(C43="","",Startlist!F107)</f>
      </c>
      <c r="G43" s="66">
        <f>IF($B43="","",'149-152'!C$12)</f>
      </c>
      <c r="H43" s="66">
        <f>IF($B43="","",'149-152'!E$12)</f>
      </c>
      <c r="I43" s="66">
        <f>IF($B43="","",'149-152'!G$12)</f>
      </c>
      <c r="J43" s="66">
        <f>IF($B43="","",'149-152'!I$12)</f>
      </c>
      <c r="K43" s="66">
        <f>IF($B43="","",'149-152'!K$12)</f>
      </c>
      <c r="L43" s="66">
        <f>IF($B43="","",'149-152'!M$12)</f>
      </c>
      <c r="M43" s="66">
        <f>IF($B43="","",'149-152'!O$12)</f>
      </c>
      <c r="N43" s="66">
        <f>IF($B43="","",'149-152'!Q$12)</f>
      </c>
      <c r="O43" s="66">
        <f>IF($B43="","",'149-152'!S$12)</f>
      </c>
      <c r="P43" s="82">
        <f>IF(B43="","",IF('149-152'!X$12=0,"",'149-152'!X$12))</f>
      </c>
    </row>
    <row r="44" spans="1:16" ht="19.5" customHeight="1">
      <c r="A44" s="78">
        <f t="shared" si="1"/>
        <v>42</v>
      </c>
      <c r="B44" s="98">
        <f>IF(Startlist!D$111="II",IF(Startlist!A$111="","",Startlist!A$111),"")</f>
      </c>
      <c r="C44" s="99">
        <f>IF(Startlist!D$111="II",IF(Startlist!B$111="","",Startlist!B$111),"")</f>
      </c>
      <c r="D44" s="36">
        <f>IF(B44="","",Startlist!E113)</f>
      </c>
      <c r="E44" s="84">
        <f>IF(B44="","",Startlist!H113)</f>
      </c>
      <c r="F44" s="81">
        <f>IF(C44="","",Startlist!F113)</f>
      </c>
      <c r="G44" s="66">
        <f>IF($B44="","",'153-156'!C$14)</f>
      </c>
      <c r="H44" s="66">
        <f>IF($B44="","",'153-156'!E$14)</f>
      </c>
      <c r="I44" s="66">
        <f>IF($B44="","",'153-156'!G$14)</f>
      </c>
      <c r="J44" s="66">
        <f>IF($B44="","",'153-156'!I$14)</f>
      </c>
      <c r="K44" s="66">
        <f>IF($B44="","",'153-156'!K$14)</f>
      </c>
      <c r="L44" s="66">
        <f>IF($B44="","",'153-156'!M$14)</f>
      </c>
      <c r="M44" s="66">
        <f>IF($B44="","",'153-156'!O$14)</f>
      </c>
      <c r="N44" s="66">
        <f>IF($B44="","",'153-156'!Q$14)</f>
      </c>
      <c r="O44" s="66">
        <f>IF($B44="","",'153-156'!S$14)</f>
      </c>
      <c r="P44" s="82">
        <f>IF(B44="","",IF('153-156'!X$14=0,"",'153-156'!X$14))</f>
      </c>
    </row>
    <row r="45" spans="1:16" ht="19.5" customHeight="1">
      <c r="A45" s="78">
        <f t="shared" si="1"/>
        <v>43</v>
      </c>
      <c r="B45" s="98">
        <f>IF(Startlist!D$99="II",IF(Startlist!A$99="","",Startlist!A$99),"")</f>
      </c>
      <c r="C45" s="99">
        <f>IF(Startlist!D$99="II",IF(Startlist!B$99="","",Startlist!B$99),"")</f>
      </c>
      <c r="D45" s="36">
        <f>IF(B45="","",Startlist!E99)</f>
      </c>
      <c r="E45" s="84">
        <f>IF(B45="","",Startlist!H99)</f>
      </c>
      <c r="F45" s="81">
        <f>IF(C45="","",Startlist!F99)</f>
      </c>
      <c r="G45" s="66">
        <f>IF($B45="","",'141-144'!C$12)</f>
      </c>
      <c r="H45" s="66">
        <f>IF($B45="","",'141-144'!E$12)</f>
      </c>
      <c r="I45" s="66">
        <f>IF($B45="","",'141-144'!G$12)</f>
      </c>
      <c r="J45" s="66">
        <f>IF($B45="","",'141-144'!I$12)</f>
      </c>
      <c r="K45" s="66">
        <f>IF($B45="","",'141-144'!K$12)</f>
      </c>
      <c r="L45" s="66">
        <f>IF($B45="","",'141-144'!M$12)</f>
      </c>
      <c r="M45" s="66">
        <f>IF($B45="","",'141-144'!O$12)</f>
      </c>
      <c r="N45" s="66">
        <f>IF($B45="","",'141-144'!Q$12)</f>
      </c>
      <c r="O45" s="66">
        <f>IF($B45="","",'141-144'!S$12)</f>
      </c>
      <c r="P45" s="82">
        <f>IF(B45="","",IF('141-144'!X$12=0,"",'141-144'!X$12))</f>
      </c>
    </row>
    <row r="46" spans="1:16" ht="19.5" customHeight="1">
      <c r="A46" s="78">
        <f t="shared" si="1"/>
        <v>44</v>
      </c>
      <c r="B46" s="98">
        <f>IF(Startlist!D$99="II",IF(Startlist!A$99="","",Startlist!A$99),"")</f>
      </c>
      <c r="C46" s="99">
        <f>IF(Startlist!D$99="II",IF(Startlist!B$99="","",Startlist!B$99),"")</f>
      </c>
      <c r="D46" s="36">
        <f>IF(B46="","",Startlist!E101)</f>
      </c>
      <c r="E46" s="84">
        <f>IF(B46="","",Startlist!H101)</f>
      </c>
      <c r="F46" s="81">
        <f>IF(C46="","",Startlist!F101)</f>
      </c>
      <c r="G46" s="66">
        <f>IF($B46="","",'141-144'!C$14)</f>
      </c>
      <c r="H46" s="66">
        <f>IF($B46="","",'141-144'!E$14)</f>
      </c>
      <c r="I46" s="66">
        <f>IF($B46="","",'141-144'!G$14)</f>
      </c>
      <c r="J46" s="66">
        <f>IF($B46="","",'141-144'!I$14)</f>
      </c>
      <c r="K46" s="66">
        <f>IF($B46="","",'141-144'!K$14)</f>
      </c>
      <c r="L46" s="66">
        <f>IF($B46="","",'141-144'!M$14)</f>
      </c>
      <c r="M46" s="66">
        <f>IF($B46="","",'141-144'!O$14)</f>
      </c>
      <c r="N46" s="66">
        <f>IF($B46="","",'141-144'!Q$14)</f>
      </c>
      <c r="O46" s="66">
        <f>IF($B46="","",'141-144'!S$14)</f>
      </c>
      <c r="P46" s="82">
        <f>IF(B46="","",IF('141-144'!X$14=0,"",'141-144'!X$14))</f>
      </c>
    </row>
    <row r="47" spans="1:16" ht="19.5" customHeight="1">
      <c r="A47" s="78">
        <f t="shared" si="1"/>
        <v>45</v>
      </c>
      <c r="B47" s="98">
        <f>IF(Startlist!D$107="II",IF(Startlist!A$107="","",Startlist!A$107),"")</f>
      </c>
      <c r="C47" s="99">
        <f>IF(Startlist!D$107="II",IF(Startlist!B$107="","",Startlist!B$107),"")</f>
      </c>
      <c r="D47" s="36">
        <f>IF(B47="","",Startlist!E109)</f>
      </c>
      <c r="E47" s="84">
        <f>IF(B47="","",Startlist!H109)</f>
      </c>
      <c r="F47" s="81">
        <f>IF(C47="","",Startlist!F109)</f>
      </c>
      <c r="G47" s="66">
        <f>IF($B47="","",'149-152'!C$14)</f>
      </c>
      <c r="H47" s="66">
        <f>IF($B47="","",'149-152'!E$14)</f>
      </c>
      <c r="I47" s="66">
        <f>IF($B47="","",'149-152'!G$14)</f>
      </c>
      <c r="J47" s="66">
        <f>IF($B47="","",'149-152'!I$14)</f>
      </c>
      <c r="K47" s="66">
        <f>IF($B47="","",'149-152'!K$14)</f>
      </c>
      <c r="L47" s="66">
        <f>IF($B47="","",'149-152'!M$14)</f>
      </c>
      <c r="M47" s="66">
        <f>IF($B47="","",'149-152'!O$14)</f>
      </c>
      <c r="N47" s="66">
        <f>IF($B47="","",'149-152'!Q$14)</f>
      </c>
      <c r="O47" s="66">
        <f>IF($B47="","",'149-152'!S$14)</f>
      </c>
      <c r="P47" s="82">
        <f>IF(B47="","",IF('149-152'!X$14=0,"",'149-152'!X$14))</f>
      </c>
    </row>
    <row r="48" spans="1:16" ht="19.5" customHeight="1">
      <c r="A48" s="78">
        <f t="shared" si="1"/>
        <v>46</v>
      </c>
      <c r="B48" s="98">
        <f>IF(Startlist!D$99="II",IF(Startlist!A$99="","",Startlist!A$99),"")</f>
      </c>
      <c r="C48" s="99">
        <f>IF(Startlist!D$99="II",IF(Startlist!B$99="","",Startlist!B$99),"")</f>
      </c>
      <c r="D48" s="36">
        <f>IF(B48="","",Startlist!E100)</f>
      </c>
      <c r="E48" s="84">
        <f>IF(B48="","",Startlist!H100)</f>
      </c>
      <c r="F48" s="81">
        <f>IF(C48="","",Startlist!F100)</f>
      </c>
      <c r="G48" s="66">
        <f>IF($B48="","",'141-144'!C$13)</f>
      </c>
      <c r="H48" s="66">
        <f>IF($B48="","",'141-144'!E$13)</f>
      </c>
      <c r="I48" s="66">
        <f>IF($B48="","",'141-144'!G$13)</f>
      </c>
      <c r="J48" s="66">
        <f>IF($B48="","",'141-144'!I$13)</f>
      </c>
      <c r="K48" s="66">
        <f>IF($B48="","",'141-144'!K$13)</f>
      </c>
      <c r="L48" s="66">
        <f>IF($B48="","",'141-144'!M$13)</f>
      </c>
      <c r="M48" s="66">
        <f>IF($B48="","",'141-144'!O$13)</f>
      </c>
      <c r="N48" s="66">
        <f>IF($B48="","",'141-144'!Q$13)</f>
      </c>
      <c r="O48" s="66">
        <f>IF($B48="","",'141-144'!S$13)</f>
      </c>
      <c r="P48" s="82">
        <f>IF(B48="","",IF('141-144'!X$13=0,"",'141-144'!X$13))</f>
      </c>
    </row>
    <row r="49" spans="1:16" ht="19.5" customHeight="1">
      <c r="A49" s="78">
        <f t="shared" si="1"/>
        <v>47</v>
      </c>
      <c r="B49" s="98">
        <f>IF(Startlist!D$111="II",IF(Startlist!A$111="","",Startlist!A$111),"")</f>
      </c>
      <c r="C49" s="99">
        <f>IF(Startlist!D$111="II",IF(Startlist!B$111="","",Startlist!B$111),"")</f>
      </c>
      <c r="D49" s="36">
        <f>IF(B49="","",Startlist!E114)</f>
      </c>
      <c r="E49" s="84">
        <f>IF(B49="","",Startlist!H114)</f>
      </c>
      <c r="F49" s="81">
        <f>IF(C49="","",Startlist!F114)</f>
      </c>
      <c r="G49" s="66">
        <f>IF($B49="","",'153-156'!C$15)</f>
      </c>
      <c r="H49" s="66">
        <f>IF($B49="","",'153-156'!E$15)</f>
      </c>
      <c r="I49" s="66">
        <f>IF($B49="","",'153-156'!G$15)</f>
      </c>
      <c r="J49" s="66">
        <f>IF($B49="","",'153-156'!I$15)</f>
      </c>
      <c r="K49" s="66">
        <f>IF($B49="","",'153-156'!K$15)</f>
      </c>
      <c r="L49" s="66">
        <f>IF($B49="","",'153-156'!M$15)</f>
      </c>
      <c r="M49" s="66">
        <f>IF($B49="","",'153-156'!O$15)</f>
      </c>
      <c r="N49" s="66">
        <f>IF($B49="","",'153-156'!Q$15)</f>
      </c>
      <c r="O49" s="66">
        <f>IF($B49="","",'153-156'!S$15)</f>
      </c>
      <c r="P49" s="82">
        <f>IF(B49="","",IF('153-156'!X$15=0,"",'153-156'!X$15))</f>
      </c>
    </row>
    <row r="50" spans="1:16" ht="19.5" customHeight="1">
      <c r="A50" s="78">
        <f t="shared" si="1"/>
        <v>48</v>
      </c>
      <c r="B50" s="98">
        <f>IF(Startlist!D$103="II",IF(Startlist!A$103="","",Startlist!A$103),"")</f>
      </c>
      <c r="C50" s="99">
        <f>IF(Startlist!D$103="II",IF(Startlist!B$103="","",Startlist!B$103),"")</f>
      </c>
      <c r="D50" s="36">
        <f>IF(B50="","",Startlist!E103)</f>
      </c>
      <c r="E50" s="84">
        <f>IF(B50="","",Startlist!H103)</f>
      </c>
      <c r="F50" s="81">
        <f>IF(C50="","",Startlist!F103)</f>
      </c>
      <c r="G50" s="66">
        <f>IF($B50="","",'145-148'!C$12)</f>
      </c>
      <c r="H50" s="66">
        <f>IF($B50="","",'145-148'!E$12)</f>
      </c>
      <c r="I50" s="66">
        <f>IF($B50="","",'145-148'!G$12)</f>
      </c>
      <c r="J50" s="66">
        <f>IF($B50="","",'145-148'!I$12)</f>
      </c>
      <c r="K50" s="66">
        <f>IF($B50="","",'145-148'!K$12)</f>
      </c>
      <c r="L50" s="66">
        <f>IF($B50="","",'145-148'!M$12)</f>
      </c>
      <c r="M50" s="66">
        <f>IF($B50="","",'145-148'!O$12)</f>
      </c>
      <c r="N50" s="66">
        <f>IF($B50="","",'145-148'!Q$12)</f>
      </c>
      <c r="O50" s="66">
        <f>IF($B50="","",'145-148'!S$12)</f>
      </c>
      <c r="P50" s="82">
        <f>IF(B50="","",IF('145-148'!X$12=0,"",'145-148'!X$12))</f>
      </c>
    </row>
    <row r="51" spans="1:16" ht="19.5" customHeight="1">
      <c r="A51" s="78">
        <f t="shared" si="1"/>
        <v>49</v>
      </c>
      <c r="B51" s="98">
        <f>IF(Startlist!D$103="II",IF(Startlist!A$103="","",Startlist!A$103),"")</f>
      </c>
      <c r="C51" s="99">
        <f>IF(Startlist!D$103="II",IF(Startlist!B$103="","",Startlist!B$103),"")</f>
      </c>
      <c r="D51" s="36">
        <f>IF(B51="","",Startlist!E104)</f>
      </c>
      <c r="E51" s="84">
        <f>IF(B51="","",Startlist!H104)</f>
      </c>
      <c r="F51" s="81">
        <f>IF(C51="","",Startlist!F104)</f>
      </c>
      <c r="G51" s="66">
        <f>IF($B51="","",'145-148'!C$13)</f>
      </c>
      <c r="H51" s="66">
        <f>IF($B51="","",'145-148'!E$13)</f>
      </c>
      <c r="I51" s="66">
        <f>IF($B51="","",'145-148'!G$13)</f>
      </c>
      <c r="J51" s="66">
        <f>IF($B51="","",'145-148'!I$13)</f>
      </c>
      <c r="K51" s="66">
        <f>IF($B51="","",'145-148'!K$13)</f>
      </c>
      <c r="L51" s="66">
        <f>IF($B51="","",'145-148'!M$13)</f>
      </c>
      <c r="M51" s="66">
        <f>IF($B51="","",'145-148'!O$13)</f>
      </c>
      <c r="N51" s="66">
        <f>IF($B51="","",'145-148'!Q$13)</f>
      </c>
      <c r="O51" s="66">
        <f>IF($B51="","",'145-148'!S$13)</f>
      </c>
      <c r="P51" s="82">
        <f>IF(B51="","",IF('145-148'!X$13=0,"",'145-148'!X$13))</f>
      </c>
    </row>
    <row r="52" spans="1:16" ht="19.5" customHeight="1">
      <c r="A52" s="78">
        <f t="shared" si="1"/>
        <v>50</v>
      </c>
      <c r="B52" s="98">
        <f>IF(Startlist!D$111="II",IF(Startlist!A$111="","",Startlist!A$111),"")</f>
      </c>
      <c r="C52" s="99">
        <f>IF(Startlist!D$111="II",IF(Startlist!B$111="","",Startlist!B$111),"")</f>
      </c>
      <c r="D52" s="36">
        <f>IF(B52="","",Startlist!E111)</f>
      </c>
      <c r="E52" s="84">
        <f>IF(B52="","",Startlist!H111)</f>
      </c>
      <c r="F52" s="81">
        <f>IF(C52="","",Startlist!F111)</f>
      </c>
      <c r="G52" s="66">
        <f>IF($B52="","",'153-156'!C$12)</f>
      </c>
      <c r="H52" s="66">
        <f>IF($B52="","",'153-156'!E$12)</f>
      </c>
      <c r="I52" s="66">
        <f>IF($B52="","",'153-156'!G$12)</f>
      </c>
      <c r="J52" s="66">
        <f>IF($B52="","",'153-156'!I$12)</f>
      </c>
      <c r="K52" s="66">
        <f>IF($B52="","",'153-156'!K$12)</f>
      </c>
      <c r="L52" s="66">
        <f>IF($B52="","",'153-156'!M$12)</f>
      </c>
      <c r="M52" s="66">
        <f>IF($B52="","",'153-156'!O$12)</f>
      </c>
      <c r="N52" s="66">
        <f>IF($B52="","",'153-156'!Q$12)</f>
      </c>
      <c r="O52" s="66">
        <f>IF($B52="","",'153-156'!S$12)</f>
      </c>
      <c r="P52" s="82">
        <f>IF(B52="","",IF('153-156'!X$12=0,"",'153-156'!X$12))</f>
      </c>
    </row>
    <row r="53" spans="1:16" ht="19.5" customHeight="1">
      <c r="A53" s="78">
        <f t="shared" si="1"/>
        <v>51</v>
      </c>
      <c r="B53" s="98">
        <f>IF(Startlist!D$107="II",IF(Startlist!A$107="","",Startlist!A$107),"")</f>
      </c>
      <c r="C53" s="99">
        <f>IF(Startlist!D$107="II",IF(Startlist!B$107="","",Startlist!B$107),"")</f>
      </c>
      <c r="D53" s="36">
        <f>IF(B53="","",Startlist!E110)</f>
      </c>
      <c r="E53" s="84">
        <f>IF(B53="","",Startlist!H110)</f>
      </c>
      <c r="F53" s="81">
        <f>IF(C53="","",Startlist!F110)</f>
      </c>
      <c r="G53" s="66">
        <f>IF($B53="","",'149-152'!C$15)</f>
      </c>
      <c r="H53" s="66">
        <f>IF($B53="","",'149-152'!E$15)</f>
      </c>
      <c r="I53" s="66">
        <f>IF($B53="","",'149-152'!G$15)</f>
      </c>
      <c r="J53" s="66">
        <f>IF($B53="","",'149-152'!I$15)</f>
      </c>
      <c r="K53" s="66">
        <f>IF($B53="","",'149-152'!K$15)</f>
      </c>
      <c r="L53" s="66">
        <f>IF($B53="","",'149-152'!M$15)</f>
      </c>
      <c r="M53" s="66">
        <f>IF($B53="","",'149-152'!O$15)</f>
      </c>
      <c r="N53" s="66">
        <f>IF($B53="","",'149-152'!Q$15)</f>
      </c>
      <c r="O53" s="66">
        <f>IF($B53="","",'149-152'!S$15)</f>
      </c>
      <c r="P53" s="82">
        <f>IF(B53="","",IF('149-152'!X$15=0,"",'149-152'!X$15))</f>
      </c>
    </row>
    <row r="54" spans="1:16" ht="19.5" customHeight="1">
      <c r="A54" s="78">
        <f t="shared" si="1"/>
        <v>52</v>
      </c>
      <c r="B54" s="98">
        <f>IF(Startlist!D$99="II",IF(Startlist!A$99="","",Startlist!A$99),"")</f>
      </c>
      <c r="C54" s="99">
        <f>IF(Startlist!D$99="II",IF(Startlist!B$99="","",Startlist!B$99),"")</f>
      </c>
      <c r="D54" s="36">
        <f>IF(B54="","",Startlist!E102)</f>
      </c>
      <c r="E54" s="84">
        <f>IF(B54="","",Startlist!H102)</f>
      </c>
      <c r="F54" s="81">
        <f>IF(C54="","",Startlist!F102)</f>
      </c>
      <c r="G54" s="66">
        <f>IF($B54="","",'141-144'!C$15)</f>
      </c>
      <c r="H54" s="66">
        <f>IF($B54="","",'141-144'!E$15)</f>
      </c>
      <c r="I54" s="66">
        <f>IF($B54="","",'141-144'!G$15)</f>
      </c>
      <c r="J54" s="66">
        <f>IF($B54="","",'141-144'!I$15)</f>
      </c>
      <c r="K54" s="66">
        <f>IF($B54="","",'141-144'!K$15)</f>
      </c>
      <c r="L54" s="66">
        <f>IF($B54="","",'141-144'!M$15)</f>
      </c>
      <c r="M54" s="66">
        <f>IF($B54="","",'141-144'!O$15)</f>
      </c>
      <c r="N54" s="66">
        <f>IF($B54="","",'141-144'!Q$15)</f>
      </c>
      <c r="O54" s="66">
        <f>IF($B54="","",'141-144'!S$15)</f>
      </c>
      <c r="P54" s="82">
        <f>IF(B54="","",IF('141-144'!X$15=0,"",'141-144'!X$15))</f>
      </c>
    </row>
    <row r="55" spans="1:16" ht="19.5" customHeight="1">
      <c r="A55" s="78">
        <f t="shared" si="1"/>
        <v>53</v>
      </c>
      <c r="B55" s="98">
        <f>IF(Startlist!D$107="II",IF(Startlist!A$107="","",Startlist!A$107),"")</f>
      </c>
      <c r="C55" s="99">
        <f>IF(Startlist!D$107="II",IF(Startlist!B$107="","",Startlist!B$107),"")</f>
      </c>
      <c r="D55" s="36">
        <f>IF(B55="","",Startlist!E108)</f>
      </c>
      <c r="E55" s="84">
        <f>IF(B55="","",Startlist!H108)</f>
      </c>
      <c r="F55" s="81">
        <f>IF(C55="","",Startlist!F108)</f>
      </c>
      <c r="G55" s="66">
        <f>IF($B55="","",'149-152'!C$13)</f>
      </c>
      <c r="H55" s="66">
        <f>IF($B55="","",'149-152'!E$13)</f>
      </c>
      <c r="I55" s="66">
        <f>IF($B55="","",'149-152'!G$13)</f>
      </c>
      <c r="J55" s="66">
        <f>IF($B55="","",'149-152'!I$13)</f>
      </c>
      <c r="K55" s="66">
        <f>IF($B55="","",'149-152'!K$13)</f>
      </c>
      <c r="L55" s="66">
        <f>IF($B55="","",'149-152'!M$13)</f>
      </c>
      <c r="M55" s="66">
        <f>IF($B55="","",'149-152'!O$13)</f>
      </c>
      <c r="N55" s="66">
        <f>IF($B55="","",'149-152'!Q$13)</f>
      </c>
      <c r="O55" s="66">
        <f>IF($B55="","",'149-152'!S$13)</f>
      </c>
      <c r="P55" s="82">
        <f>IF(B55="","",IF('149-152'!X$13=0,"",'149-152'!X$13))</f>
      </c>
    </row>
    <row r="56" spans="1:16" ht="19.5" customHeight="1">
      <c r="A56" s="78">
        <f t="shared" si="1"/>
        <v>54</v>
      </c>
      <c r="B56" s="98">
        <f>IF(Startlist!D$103="II",IF(Startlist!A$103="","",Startlist!A$103),"")</f>
      </c>
      <c r="C56" s="99">
        <f>IF(Startlist!D$103="II",IF(Startlist!B$103="","",Startlist!B$103),"")</f>
      </c>
      <c r="D56" s="36">
        <f>IF(B56="","",Startlist!E106)</f>
      </c>
      <c r="E56" s="84">
        <f>IF(B56="","",Startlist!H106)</f>
      </c>
      <c r="F56" s="81">
        <f>IF(C56="","",Startlist!F106)</f>
      </c>
      <c r="G56" s="66">
        <f>IF($B56="","",'145-148'!C$15)</f>
      </c>
      <c r="H56" s="66">
        <f>IF($B56="","",'145-148'!E$15)</f>
      </c>
      <c r="I56" s="66">
        <f>IF($B56="","",'145-148'!G$15)</f>
      </c>
      <c r="J56" s="66">
        <f>IF($B56="","",'145-148'!I$15)</f>
      </c>
      <c r="K56" s="66">
        <f>IF($B56="","",'145-148'!K$15)</f>
      </c>
      <c r="L56" s="66">
        <f>IF($B56="","",'145-148'!M$15)</f>
      </c>
      <c r="M56" s="66">
        <f>IF($B56="","",'145-148'!O$15)</f>
      </c>
      <c r="N56" s="66">
        <f>IF($B56="","",'145-148'!Q$15)</f>
      </c>
      <c r="O56" s="66">
        <f>IF($B56="","",'145-148'!S$15)</f>
      </c>
      <c r="P56" s="82">
        <f>IF(B56="","",IF('145-148'!X$15=0,"",'145-148'!X$15))</f>
      </c>
    </row>
    <row r="57" spans="1:16" ht="19.5" customHeight="1">
      <c r="A57" s="78">
        <f t="shared" si="1"/>
        <v>55</v>
      </c>
      <c r="B57" s="98">
        <f>IF(Startlist!D$111="II",IF(Startlist!A$111="","",Startlist!A$111),"")</f>
      </c>
      <c r="C57" s="99">
        <f>IF(Startlist!D$111="II",IF(Startlist!B$111="","",Startlist!B$111),"")</f>
      </c>
      <c r="D57" s="36">
        <f>IF(B57="","",Startlist!E112)</f>
      </c>
      <c r="E57" s="84">
        <f>IF(B57="","",Startlist!H112)</f>
      </c>
      <c r="F57" s="81">
        <f>IF(C57="","",Startlist!F112)</f>
      </c>
      <c r="G57" s="66">
        <f>IF($B57="","",'153-156'!C$13)</f>
      </c>
      <c r="H57" s="66">
        <f>IF($B57="","",'153-156'!E$13)</f>
      </c>
      <c r="I57" s="66">
        <f>IF($B57="","",'153-156'!G$13)</f>
      </c>
      <c r="J57" s="66">
        <f>IF($B57="","",'153-156'!I$13)</f>
      </c>
      <c r="K57" s="66">
        <f>IF($B57="","",'153-156'!K$13)</f>
      </c>
      <c r="L57" s="66">
        <f>IF($B57="","",'153-156'!M$13)</f>
      </c>
      <c r="M57" s="66">
        <f>IF($B57="","",'153-156'!O$13)</f>
      </c>
      <c r="N57" s="66">
        <f>IF($B57="","",'153-156'!Q$13)</f>
      </c>
      <c r="O57" s="66">
        <f>IF($B57="","",'153-156'!S$13)</f>
      </c>
      <c r="P57" s="82">
        <f>IF(B57="","",IF('153-156'!X$13=0,"",'153-156'!X$13))</f>
      </c>
    </row>
    <row r="58" spans="1:16" ht="19.5" customHeight="1">
      <c r="A58" s="78">
        <f t="shared" si="1"/>
        <v>56</v>
      </c>
      <c r="B58" s="98">
        <f>IF(Startlist!D$103="II",IF(Startlist!A$103="","",Startlist!A$103),"")</f>
      </c>
      <c r="C58" s="99">
        <f>IF(Startlist!D$103="II",IF(Startlist!B$103="","",Startlist!B$103),"")</f>
      </c>
      <c r="D58" s="36">
        <f>IF(B58="","",Startlist!E105)</f>
      </c>
      <c r="E58" s="84">
        <f>IF(B58="","",Startlist!H105)</f>
      </c>
      <c r="F58" s="81">
        <f>IF(C58="","",Startlist!F105)</f>
      </c>
      <c r="G58" s="66">
        <f>IF($B58="","",'145-148'!C$14)</f>
      </c>
      <c r="H58" s="66">
        <f>IF($B58="","",'145-148'!E$14)</f>
      </c>
      <c r="I58" s="66">
        <f>IF($B58="","",'145-148'!G$14)</f>
      </c>
      <c r="J58" s="66">
        <f>IF($B58="","",'145-148'!I$14)</f>
      </c>
      <c r="K58" s="66">
        <f>IF($B58="","",'145-148'!K$14)</f>
      </c>
      <c r="L58" s="66">
        <f>IF($B58="","",'145-148'!M$14)</f>
      </c>
      <c r="M58" s="66">
        <f>IF($B58="","",'145-148'!O$14)</f>
      </c>
      <c r="N58" s="66">
        <f>IF($B58="","",'145-148'!Q$14)</f>
      </c>
      <c r="O58" s="66">
        <f>IF($B58="","",'145-148'!S$14)</f>
      </c>
      <c r="P58" s="82">
        <f>IF(B58="","",IF('145-148'!X$14=0,"",'145-148'!X$14))</f>
      </c>
    </row>
    <row r="59" spans="1:16" ht="19.5" customHeight="1" hidden="1">
      <c r="A59" s="78">
        <f t="shared" si="1"/>
        <v>57</v>
      </c>
      <c r="B59" s="98">
        <f>IF(Startlist!D$35="II",IF(Startlist!A$35="","",Startlist!A$35),"")</f>
      </c>
      <c r="C59" s="99">
        <f>IF(Startlist!D$35="II",IF(Startlist!B$35="","",Startlist!B$35),"")</f>
      </c>
      <c r="D59" s="36">
        <f>IF(B59="","",Startlist!E36)</f>
      </c>
      <c r="E59" s="84">
        <f>IF(B59="","",Startlist!H36)</f>
      </c>
      <c r="F59" s="81">
        <f>IF(C59="","",Startlist!F36)</f>
      </c>
      <c r="G59" s="66">
        <f>IF($B59="","",'33-36'!C$13)</f>
      </c>
      <c r="H59" s="66">
        <f>IF($B59="","",'33-36'!E$13)</f>
      </c>
      <c r="I59" s="66">
        <f>IF($B59="","",'33-36'!G$13)</f>
      </c>
      <c r="J59" s="66">
        <f>IF($B59="","",'33-36'!I$13)</f>
      </c>
      <c r="K59" s="66">
        <f>IF($B59="","",'33-36'!K$13)</f>
      </c>
      <c r="L59" s="66">
        <f>IF($B59="","",'33-36'!M$13)</f>
      </c>
      <c r="M59" s="66">
        <f>IF($B59="","",'33-36'!O$13)</f>
      </c>
      <c r="N59" s="66">
        <f>IF($B59="","",'33-36'!Q$13)</f>
      </c>
      <c r="O59" s="66">
        <f>IF($B59="","",'33-36'!S$13)</f>
      </c>
      <c r="P59" s="82">
        <f>IF(B59="","",IF('33-36'!X$13=0,0,'33-36'!X$13))</f>
      </c>
    </row>
    <row r="60" spans="1:16" ht="19.5" customHeight="1" hidden="1">
      <c r="A60" s="78">
        <f t="shared" si="1"/>
        <v>58</v>
      </c>
      <c r="B60" s="98">
        <f>IF(Startlist!D$35="II",IF(Startlist!A$35="","",Startlist!A$35),"")</f>
      </c>
      <c r="C60" s="99">
        <f>IF(Startlist!D$35="II",IF(Startlist!B$35="","",Startlist!B$35),"")</f>
      </c>
      <c r="D60" s="36">
        <f>IF(B60="","",Startlist!E38)</f>
      </c>
      <c r="E60" s="84">
        <f>IF(B60="","",Startlist!H38)</f>
      </c>
      <c r="F60" s="81">
        <f>IF(C60="","",Startlist!F38)</f>
      </c>
      <c r="G60" s="66">
        <f>IF($B60="","",'33-36'!C$15)</f>
      </c>
      <c r="H60" s="66">
        <f>IF($B60="","",'33-36'!E$15)</f>
      </c>
      <c r="I60" s="66">
        <f>IF($B60="","",'33-36'!G$15)</f>
      </c>
      <c r="J60" s="66">
        <f>IF($B60="","",'33-36'!I$15)</f>
      </c>
      <c r="K60" s="66">
        <f>IF($B60="","",'33-36'!K$15)</f>
      </c>
      <c r="L60" s="66">
        <f>IF($B60="","",'33-36'!M$15)</f>
      </c>
      <c r="M60" s="66">
        <f>IF($B60="","",'33-36'!O$15)</f>
      </c>
      <c r="N60" s="66">
        <f>IF($B60="","",'33-36'!Q$15)</f>
      </c>
      <c r="O60" s="66">
        <f>IF($B60="","",'33-36'!S$15)</f>
      </c>
      <c r="P60" s="82">
        <f>IF(B60="","",IF('33-36'!X$15=0,0,'33-36'!X$15))</f>
      </c>
    </row>
    <row r="61" spans="1:16" ht="19.5" customHeight="1" hidden="1">
      <c r="A61" s="78">
        <f t="shared" si="1"/>
        <v>59</v>
      </c>
      <c r="B61" s="98">
        <f>IF(Startlist!D$47="II",IF(Startlist!A$47="","",Startlist!A$47),"")</f>
      </c>
      <c r="C61" s="99">
        <f>IF(Startlist!D$47="II",IF(Startlist!B$47="","",Startlist!B$47),"")</f>
      </c>
      <c r="D61" s="36">
        <f>IF(B61="","",Startlist!E47)</f>
      </c>
      <c r="E61" s="84">
        <f>IF(B61="","",Startlist!H47)</f>
      </c>
      <c r="F61" s="81">
        <f>IF(C61="","",Startlist!F47)</f>
      </c>
      <c r="G61" s="66">
        <f>IF($B61="","",'45-48'!C$12)</f>
      </c>
      <c r="H61" s="66">
        <f>IF($B61="","",'45-48'!E$12)</f>
      </c>
      <c r="I61" s="66">
        <f>IF($B61="","",'45-48'!G$12)</f>
      </c>
      <c r="J61" s="66">
        <f>IF($B61="","",'45-48'!I$12)</f>
      </c>
      <c r="K61" s="66">
        <f>IF($B61="","",'45-48'!K$12)</f>
      </c>
      <c r="L61" s="66">
        <f>IF($B61="","",'45-48'!M$12)</f>
      </c>
      <c r="M61" s="66">
        <f>IF($B61="","",'45-48'!O$12)</f>
      </c>
      <c r="N61" s="66">
        <f>IF($B61="","",'45-48'!Q$12)</f>
      </c>
      <c r="O61" s="66">
        <f>IF($B61="","",'45-48'!S$12)</f>
      </c>
      <c r="P61" s="82">
        <f>IF(B61="","",IF('45-48'!X$12=0,0,'45-48'!X$12))</f>
      </c>
    </row>
    <row r="62" spans="1:16" ht="19.5" customHeight="1" hidden="1">
      <c r="A62" s="78">
        <f t="shared" si="1"/>
        <v>60</v>
      </c>
      <c r="B62" s="98">
        <f>IF(Startlist!D$47="II",IF(Startlist!A$47="","",Startlist!A$47),"")</f>
      </c>
      <c r="C62" s="99">
        <f>IF(Startlist!D$47="II",IF(Startlist!B$47="","",Startlist!B$47),"")</f>
      </c>
      <c r="D62" s="36">
        <f>IF(B62="","",Startlist!E50)</f>
      </c>
      <c r="E62" s="84">
        <f>IF(B62="","",Startlist!H50)</f>
      </c>
      <c r="F62" s="81">
        <f>IF(C62="","",Startlist!F50)</f>
      </c>
      <c r="G62" s="66">
        <f>IF($B62="","",'45-48'!C$15)</f>
      </c>
      <c r="H62" s="66">
        <f>IF($B62="","",'45-48'!E$15)</f>
      </c>
      <c r="I62" s="66">
        <f>IF($B62="","",'45-48'!G$15)</f>
      </c>
      <c r="J62" s="66">
        <f>IF($B62="","",'45-48'!I$15)</f>
      </c>
      <c r="K62" s="66">
        <f>IF($B62="","",'45-48'!K$15)</f>
      </c>
      <c r="L62" s="66">
        <f>IF($B62="","",'45-48'!M$15)</f>
      </c>
      <c r="M62" s="66">
        <f>IF($B62="","",'45-48'!O$15)</f>
      </c>
      <c r="N62" s="66">
        <f>IF($B62="","",'45-48'!Q$15)</f>
      </c>
      <c r="O62" s="66">
        <f>IF($B62="","",'45-48'!S$15)</f>
      </c>
      <c r="P62" s="82">
        <f>IF(B62="","",IF('45-48'!X$15=0,0,'45-48'!X$15))</f>
      </c>
    </row>
    <row r="63" spans="1:16" ht="19.5" customHeight="1" hidden="1">
      <c r="A63" s="78">
        <f t="shared" si="1"/>
        <v>61</v>
      </c>
      <c r="B63" s="98">
        <f>IF(Startlist!D$51="II",IF(Startlist!A$51="","",Startlist!A$51),"")</f>
      </c>
      <c r="C63" s="99">
        <f>IF(Startlist!D$51="II",IF(Startlist!B$51="","",Startlist!B$51),"")</f>
      </c>
      <c r="D63" s="36">
        <f>IF(B63="","",Startlist!E52)</f>
      </c>
      <c r="E63" s="84">
        <f>IF(B63="","",Startlist!H52)</f>
      </c>
      <c r="F63" s="81">
        <f>IF(C63="","",Startlist!F52)</f>
      </c>
      <c r="G63" s="66">
        <f>IF($B63="","",'49-52'!C$13)</f>
      </c>
      <c r="H63" s="66">
        <f>IF($B63="","",'49-52'!E$13)</f>
      </c>
      <c r="I63" s="66">
        <f>IF($B63="","",'49-52'!G$13)</f>
      </c>
      <c r="J63" s="66">
        <f>IF($B63="","",'49-52'!I$13)</f>
      </c>
      <c r="K63" s="66">
        <f>IF($B63="","",'49-52'!K$13)</f>
      </c>
      <c r="L63" s="66">
        <f>IF($B63="","",'49-52'!M$13)</f>
      </c>
      <c r="M63" s="66">
        <f>IF($B63="","",'49-52'!O$13)</f>
      </c>
      <c r="N63" s="66">
        <f>IF($B63="","",'49-52'!Q$13)</f>
      </c>
      <c r="O63" s="66">
        <f>IF($B63="","",'49-52'!S$13)</f>
      </c>
      <c r="P63" s="82">
        <f>IF(B63="","",IF('49-52'!X$13=0,"",'49-52'!X$13))</f>
      </c>
    </row>
    <row r="64" spans="1:16" ht="19.5" customHeight="1" hidden="1">
      <c r="A64" s="78">
        <f t="shared" si="1"/>
        <v>62</v>
      </c>
      <c r="B64" s="98">
        <f>IF(Startlist!D$43="II",IF(Startlist!A$43="","",Startlist!A$43),"")</f>
      </c>
      <c r="C64" s="99">
        <f>IF(Startlist!D$43="II",IF(Startlist!B$43="","",Startlist!B$43),"")</f>
      </c>
      <c r="D64" s="36">
        <f>IF(B64="","",Startlist!E46)</f>
      </c>
      <c r="E64" s="84">
        <f>IF(B64="","",Startlist!H46)</f>
      </c>
      <c r="F64" s="81">
        <f>IF(C64="","",Startlist!F46)</f>
      </c>
      <c r="G64" s="66">
        <f>IF($B64="","",'41-44'!C$15)</f>
      </c>
      <c r="H64" s="66">
        <f>IF($B64="","",'41-44'!E$15)</f>
      </c>
      <c r="I64" s="66">
        <f>IF($B64="","",'41-44'!G$15)</f>
      </c>
      <c r="J64" s="66">
        <f>IF($B64="","",'41-44'!I$15)</f>
      </c>
      <c r="K64" s="66">
        <f>IF($B64="","",'41-44'!K$15)</f>
      </c>
      <c r="L64" s="66">
        <f>IF($B64="","",'41-44'!M$15)</f>
      </c>
      <c r="M64" s="66">
        <f>IF($B64="","",'41-44'!O$15)</f>
      </c>
      <c r="N64" s="66">
        <f>IF($B64="","",'41-44'!Q$15)</f>
      </c>
      <c r="O64" s="66">
        <f>IF($B64="","",'41-44'!S$15)</f>
      </c>
      <c r="P64" s="82">
        <f>IF(B64="","",IF('41-44'!X$15=0,"",'41-44'!X$15))</f>
      </c>
    </row>
    <row r="65" spans="1:16" ht="19.5" customHeight="1" hidden="1">
      <c r="A65" s="78">
        <f t="shared" si="1"/>
        <v>63</v>
      </c>
      <c r="B65" s="98">
        <f>IF(Startlist!D$51="II",IF(Startlist!A$51="","",Startlist!A$51),"")</f>
      </c>
      <c r="C65" s="99">
        <f>IF(Startlist!D$51="II",IF(Startlist!B$51="","",Startlist!B$51),"")</f>
      </c>
      <c r="D65" s="36">
        <f>IF(B65="","",Startlist!E54)</f>
      </c>
      <c r="E65" s="84">
        <f>IF(B65="","",Startlist!H54)</f>
      </c>
      <c r="F65" s="81">
        <f>IF(C65="","",Startlist!F54)</f>
      </c>
      <c r="G65" s="66">
        <f>IF($B65="","",'49-52'!C$15)</f>
      </c>
      <c r="H65" s="66">
        <f>IF($B65="","",'49-52'!E$15)</f>
      </c>
      <c r="I65" s="66">
        <f>IF($B65="","",'49-52'!G$15)</f>
      </c>
      <c r="J65" s="66">
        <f>IF($B65="","",'49-52'!I$15)</f>
      </c>
      <c r="K65" s="66">
        <f>IF($B65="","",'49-52'!K$15)</f>
      </c>
      <c r="L65" s="66">
        <f>IF($B65="","",'49-52'!M$15)</f>
      </c>
      <c r="M65" s="66">
        <f>IF($B65="","",'49-52'!O$15)</f>
      </c>
      <c r="N65" s="66">
        <f>IF($B65="","",'49-52'!Q$15)</f>
      </c>
      <c r="O65" s="66">
        <f>IF($B65="","",'49-52'!S$15)</f>
      </c>
      <c r="P65" s="82">
        <f>IF(B65="","",IF('49-52'!X$15=0,"",'49-52'!X$15))</f>
      </c>
    </row>
    <row r="66" spans="1:16" ht="19.5" customHeight="1" hidden="1">
      <c r="A66" s="78">
        <f t="shared" si="1"/>
        <v>64</v>
      </c>
      <c r="B66" s="98">
        <f>IF(Startlist!D$35="II",IF(Startlist!A$35="","",Startlist!A$35),"")</f>
      </c>
      <c r="C66" s="99">
        <f>IF(Startlist!D$35="II",IF(Startlist!B$35="","",Startlist!B$35),"")</f>
      </c>
      <c r="D66" s="36">
        <f>IF(B66="","",Startlist!E35)</f>
      </c>
      <c r="E66" s="84">
        <f>IF(B66="","",Startlist!H35)</f>
      </c>
      <c r="F66" s="81">
        <f>IF(C66="","",Startlist!F35)</f>
      </c>
      <c r="G66" s="66">
        <f>IF($B66="","",'33-36'!C$12)</f>
      </c>
      <c r="H66" s="66">
        <f>IF($B66="","",'33-36'!E$12)</f>
      </c>
      <c r="I66" s="66">
        <f>IF($B66="","",'33-36'!G$12)</f>
      </c>
      <c r="J66" s="66">
        <f>IF($B66="","",'33-36'!I$12)</f>
      </c>
      <c r="K66" s="66">
        <f>IF($B66="","",'33-36'!K$12)</f>
      </c>
      <c r="L66" s="66">
        <f>IF($B66="","",'33-36'!M$12)</f>
      </c>
      <c r="M66" s="66">
        <f>IF($B66="","",'33-36'!O$12)</f>
      </c>
      <c r="N66" s="66">
        <f>IF($B66="","",'33-36'!Q$12)</f>
      </c>
      <c r="O66" s="66">
        <f>IF($B66="","",'33-36'!S$12)</f>
      </c>
      <c r="P66" s="82">
        <f>IF(B66="","",IF('33-36'!X$12=0,0,'33-36'!X$12))</f>
      </c>
    </row>
    <row r="67" spans="1:16" ht="19.5" customHeight="1" hidden="1">
      <c r="A67" s="78">
        <f t="shared" si="1"/>
        <v>65</v>
      </c>
      <c r="B67" s="98">
        <f>IF(Startlist!D$39="II",IF(Startlist!A$39="","",Startlist!A$39),"")</f>
      </c>
      <c r="C67" s="99">
        <f>IF(Startlist!D$39="II",IF(Startlist!B$39="","",Startlist!B$39),"")</f>
      </c>
      <c r="D67" s="36">
        <f>IF(B67="","",Startlist!E39)</f>
      </c>
      <c r="E67" s="84">
        <f>IF(B67="","",Startlist!H39)</f>
      </c>
      <c r="F67" s="81">
        <f>IF(C67="","",Startlist!F39)</f>
      </c>
      <c r="G67" s="66">
        <f>IF($B67="","",'37-40'!C$12)</f>
      </c>
      <c r="H67" s="66">
        <f>IF($B67="","",'37-40'!E$12)</f>
      </c>
      <c r="I67" s="66">
        <f>IF($B67="","",'37-40'!G$12)</f>
      </c>
      <c r="J67" s="66">
        <f>IF($B67="","",'37-40'!I$12)</f>
      </c>
      <c r="K67" s="66">
        <f>IF($B67="","",'37-40'!K$12)</f>
      </c>
      <c r="L67" s="66">
        <f>IF($B67="","",'37-40'!M$12)</f>
      </c>
      <c r="M67" s="66">
        <f>IF($B67="","",'37-40'!O$12)</f>
      </c>
      <c r="N67" s="66">
        <f>IF($B67="","",'37-40'!Q$12)</f>
      </c>
      <c r="O67" s="66">
        <f>IF($B67="","",'37-40'!S$12)</f>
      </c>
      <c r="P67" s="82">
        <f>IF(B67="","",IF('37-40'!X$12=0,"",'37-40'!X$12))</f>
      </c>
    </row>
    <row r="68" spans="1:16" ht="19.5" customHeight="1" hidden="1">
      <c r="A68" s="78">
        <f aca="true" t="shared" si="2" ref="A68:A99">A67+1</f>
        <v>66</v>
      </c>
      <c r="B68" s="98">
        <f>IF(Startlist!D$31="II",IF(Startlist!A$31="","",Startlist!A$31),"")</f>
      </c>
      <c r="C68" s="99">
        <f>IF(Startlist!D$31="II",IF(Startlist!B$31="","",Startlist!B$31),"")</f>
      </c>
      <c r="D68" s="36">
        <f>IF(B68="","",Startlist!E31)</f>
      </c>
      <c r="E68" s="84">
        <f>IF(B68="","",Startlist!H31)</f>
      </c>
      <c r="F68" s="81">
        <f>IF(C68="","",Startlist!F31)</f>
      </c>
      <c r="G68" s="66">
        <f>IF($B68="","",'29-32'!C$12)</f>
      </c>
      <c r="H68" s="66">
        <f>IF($B68="","",'29-32'!E$12)</f>
      </c>
      <c r="I68" s="66">
        <f>IF($B68="","",'29-32'!G$12)</f>
      </c>
      <c r="J68" s="66">
        <f>IF($B68="","",'29-32'!I$12)</f>
      </c>
      <c r="K68" s="66">
        <f>IF($B68="","",'29-32'!K$12)</f>
      </c>
      <c r="L68" s="66">
        <f>IF($B68="","",'29-32'!M$12)</f>
      </c>
      <c r="M68" s="66">
        <f>IF($B68="","",'29-32'!O$12)</f>
      </c>
      <c r="N68" s="66">
        <f>IF($B68="","",'29-32'!Q$12)</f>
      </c>
      <c r="O68" s="66">
        <f>IF($B68="","",'29-32'!S$12)</f>
      </c>
      <c r="P68" s="82">
        <f>IF(B68="","",IF('29-32'!X$12=0,"",'29-32'!X$12))</f>
      </c>
    </row>
    <row r="69" spans="1:16" ht="19.5" customHeight="1" hidden="1">
      <c r="A69" s="78">
        <f t="shared" si="2"/>
        <v>67</v>
      </c>
      <c r="B69" s="98">
        <f>IF(Startlist!D$39="II",IF(Startlist!A$39="","",Startlist!A$39),"")</f>
      </c>
      <c r="C69" s="99">
        <f>IF(Startlist!D$39="II",IF(Startlist!B$39="","",Startlist!B$39),"")</f>
      </c>
      <c r="D69" s="36">
        <f>IF(B69="","",Startlist!E41)</f>
      </c>
      <c r="E69" s="84">
        <f>IF(B69="","",Startlist!H41)</f>
      </c>
      <c r="F69" s="81">
        <f>IF(C69="","",Startlist!F41)</f>
      </c>
      <c r="G69" s="66">
        <f>IF($B69="","",'37-40'!C$14)</f>
      </c>
      <c r="H69" s="66">
        <f>IF($B69="","",'37-40'!E$14)</f>
      </c>
      <c r="I69" s="66">
        <f>IF($B69="","",'37-40'!G$14)</f>
      </c>
      <c r="J69" s="66">
        <f>IF($B69="","",'37-40'!I$14)</f>
      </c>
      <c r="K69" s="66">
        <f>IF($B69="","",'37-40'!K$14)</f>
      </c>
      <c r="L69" s="66">
        <f>IF($B69="","",'37-40'!M$14)</f>
      </c>
      <c r="M69" s="66">
        <f>IF($B69="","",'37-40'!O$14)</f>
      </c>
      <c r="N69" s="66">
        <f>IF($B69="","",'37-40'!Q$14)</f>
      </c>
      <c r="O69" s="66">
        <f>IF($B69="","",'37-40'!S$14)</f>
      </c>
      <c r="P69" s="82">
        <f>IF(B69="","",IF('37-40'!X$14=0,"",'37-40'!X$14))</f>
      </c>
    </row>
    <row r="70" spans="1:16" ht="19.5" customHeight="1" hidden="1">
      <c r="A70" s="78">
        <f t="shared" si="2"/>
        <v>68</v>
      </c>
      <c r="B70" s="98">
        <f>IF(Startlist!D$47="II",IF(Startlist!A$47="","",Startlist!A$47),"")</f>
      </c>
      <c r="C70" s="99">
        <f>IF(Startlist!D$47="II",IF(Startlist!B$47="","",Startlist!B$47),"")</f>
      </c>
      <c r="D70" s="36">
        <f>IF(B70="","",Startlist!E48)</f>
      </c>
      <c r="E70" s="84">
        <f>IF(B70="","",Startlist!H48)</f>
      </c>
      <c r="F70" s="81">
        <f>IF(C70="","",Startlist!F48)</f>
      </c>
      <c r="G70" s="66">
        <f>IF($B70="","",'45-48'!C$13)</f>
      </c>
      <c r="H70" s="66">
        <f>IF($B70="","",'45-48'!E$13)</f>
      </c>
      <c r="I70" s="66">
        <f>IF($B70="","",'45-48'!G$13)</f>
      </c>
      <c r="J70" s="66">
        <f>IF($B70="","",'45-48'!I$13)</f>
      </c>
      <c r="K70" s="66">
        <f>IF($B70="","",'45-48'!K$13)</f>
      </c>
      <c r="L70" s="66">
        <f>IF($B70="","",'45-48'!M$13)</f>
      </c>
      <c r="M70" s="66">
        <f>IF($B70="","",'45-48'!O$13)</f>
      </c>
      <c r="N70" s="66">
        <f>IF($B70="","",'45-48'!Q$13)</f>
      </c>
      <c r="O70" s="66">
        <f>IF($B70="","",'45-48'!S$13)</f>
      </c>
      <c r="P70" s="82">
        <f>IF(B70="","",IF('45-48'!X$13=0,"",'45-48'!X$13))</f>
      </c>
    </row>
    <row r="71" spans="1:16" ht="19.5" customHeight="1" hidden="1">
      <c r="A71" s="78">
        <f t="shared" si="2"/>
        <v>69</v>
      </c>
      <c r="B71" s="98">
        <f>IF(Startlist!D$31="II",IF(Startlist!A$31="","",Startlist!A$31),"")</f>
      </c>
      <c r="C71" s="99">
        <f>IF(Startlist!D$31="II",IF(Startlist!B$31="","",Startlist!B$31),"")</f>
      </c>
      <c r="D71" s="36">
        <f>IF(B71="","",Startlist!E32)</f>
      </c>
      <c r="E71" s="84">
        <f>IF(B71="","",Startlist!H32)</f>
      </c>
      <c r="F71" s="81">
        <f>IF(C71="","",Startlist!F32)</f>
      </c>
      <c r="G71" s="66">
        <f>IF($B71="","",'29-32'!C$13)</f>
      </c>
      <c r="H71" s="66">
        <f>IF($B71="","",'29-32'!E$13)</f>
      </c>
      <c r="I71" s="66">
        <f>IF($B71="","",'29-32'!G$13)</f>
      </c>
      <c r="J71" s="66">
        <f>IF($B71="","",'29-32'!I$13)</f>
      </c>
      <c r="K71" s="66">
        <f>IF($B71="","",'29-32'!K$13)</f>
      </c>
      <c r="L71" s="66">
        <f>IF($B71="","",'29-32'!M$13)</f>
      </c>
      <c r="M71" s="66">
        <f>IF($B71="","",'29-32'!O$13)</f>
      </c>
      <c r="N71" s="66">
        <f>IF($B71="","",'29-32'!Q$13)</f>
      </c>
      <c r="O71" s="66">
        <f>IF($B71="","",'29-32'!S$13)</f>
      </c>
      <c r="P71" s="82">
        <f>IF(B71="","",IF('29-32'!X$13=0,"",'29-32'!X$13))</f>
      </c>
    </row>
    <row r="72" spans="1:16" ht="19.5" customHeight="1" hidden="1">
      <c r="A72" s="78">
        <f t="shared" si="2"/>
        <v>70</v>
      </c>
      <c r="B72" s="98">
        <f>IF(Startlist!D$43="II",IF(Startlist!A$43="","",Startlist!A$43),"")</f>
      </c>
      <c r="C72" s="99">
        <f>IF(Startlist!D$43="II",IF(Startlist!B$43="","",Startlist!B$43),"")</f>
      </c>
      <c r="D72" s="36">
        <f>IF(B72="","",Startlist!E43)</f>
      </c>
      <c r="E72" s="84">
        <f>IF(B72="","",Startlist!H43)</f>
      </c>
      <c r="F72" s="81">
        <f>IF(C72="","",Startlist!F43)</f>
      </c>
      <c r="G72" s="66">
        <f>IF($B72="","",'41-44'!C$12)</f>
      </c>
      <c r="H72" s="66">
        <f>IF($B72="","",'41-44'!E$12)</f>
      </c>
      <c r="I72" s="66">
        <f>IF($B72="","",'41-44'!G$12)</f>
      </c>
      <c r="J72" s="66">
        <f>IF($B72="","",'41-44'!I$12)</f>
      </c>
      <c r="K72" s="66">
        <f>IF($B72="","",'41-44'!K$12)</f>
      </c>
      <c r="L72" s="66">
        <f>IF($B72="","",'41-44'!M$12)</f>
      </c>
      <c r="M72" s="66">
        <f>IF($B72="","",'41-44'!O$12)</f>
      </c>
      <c r="N72" s="66">
        <f>IF($B72="","",'41-44'!Q$12)</f>
      </c>
      <c r="O72" s="66">
        <f>IF($B72="","",'41-44'!S$12)</f>
      </c>
      <c r="P72" s="82">
        <f>IF(B72="","",IF('41-44'!X$12=0,"",'41-44'!X$12))</f>
      </c>
    </row>
    <row r="73" spans="1:16" ht="19.5" customHeight="1" hidden="1">
      <c r="A73" s="78">
        <f t="shared" si="2"/>
        <v>71</v>
      </c>
      <c r="B73" s="98">
        <f>IF(Startlist!D$31="II",IF(Startlist!A$31="","",Startlist!A$31),"")</f>
      </c>
      <c r="C73" s="99">
        <f>IF(Startlist!D$31="II",IF(Startlist!B$31="","",Startlist!B$31),"")</f>
      </c>
      <c r="D73" s="36">
        <f>IF(B73="","",Startlist!E33)</f>
      </c>
      <c r="E73" s="84">
        <f>IF(B73="","",Startlist!H33)</f>
      </c>
      <c r="F73" s="81">
        <f>IF(C73="","",Startlist!F33)</f>
      </c>
      <c r="G73" s="66">
        <f>IF($B73="","",'29-32'!C$14)</f>
      </c>
      <c r="H73" s="66">
        <f>IF($B73="","",'29-32'!E$14)</f>
      </c>
      <c r="I73" s="66">
        <f>IF($B73="","",'29-32'!G$14)</f>
      </c>
      <c r="J73" s="66">
        <f>IF($B73="","",'29-32'!I$14)</f>
      </c>
      <c r="K73" s="66">
        <f>IF($B73="","",'29-32'!K$14)</f>
      </c>
      <c r="L73" s="66">
        <f>IF($B73="","",'29-32'!M$14)</f>
      </c>
      <c r="M73" s="66">
        <f>IF($B73="","",'29-32'!O$14)</f>
      </c>
      <c r="N73" s="66">
        <f>IF($B73="","",'29-32'!Q$14)</f>
      </c>
      <c r="O73" s="66">
        <f>IF($B73="","",'29-32'!S$14)</f>
      </c>
      <c r="P73" s="82">
        <f>IF(B73="","",IF('29-32'!X$14=0,"",'29-32'!X$14))</f>
      </c>
    </row>
    <row r="74" spans="1:16" ht="19.5" customHeight="1" hidden="1">
      <c r="A74" s="78">
        <f t="shared" si="2"/>
        <v>72</v>
      </c>
      <c r="B74" s="98">
        <f>IF(Startlist!D$43="II",IF(Startlist!A$43="","",Startlist!A$43),"")</f>
      </c>
      <c r="C74" s="99">
        <f>IF(Startlist!D$43="II",IF(Startlist!B$43="","",Startlist!B$43),"")</f>
      </c>
      <c r="D74" s="36">
        <f>IF(B74="","",Startlist!E45)</f>
      </c>
      <c r="E74" s="84">
        <f>IF(B74="","",Startlist!H45)</f>
      </c>
      <c r="F74" s="81">
        <f>IF(C74="","",Startlist!F45)</f>
      </c>
      <c r="G74" s="66">
        <f>IF($B74="","",'41-44'!C$14)</f>
      </c>
      <c r="H74" s="66">
        <f>IF($B74="","",'41-44'!E$14)</f>
      </c>
      <c r="I74" s="66">
        <f>IF($B74="","",'41-44'!G$14)</f>
      </c>
      <c r="J74" s="66">
        <f>IF($B74="","",'41-44'!I$14)</f>
      </c>
      <c r="K74" s="66">
        <f>IF($B74="","",'41-44'!K$14)</f>
      </c>
      <c r="L74" s="66">
        <f>IF($B74="","",'41-44'!M$14)</f>
      </c>
      <c r="M74" s="66">
        <f>IF($B74="","",'41-44'!O$14)</f>
      </c>
      <c r="N74" s="66">
        <f>IF($B74="","",'41-44'!Q$14)</f>
      </c>
      <c r="O74" s="66">
        <f>IF($B74="","",'41-44'!S$14)</f>
      </c>
      <c r="P74" s="82">
        <f>IF(B74="","",IF('41-44'!X$14=0,0,'41-44'!X$14))</f>
      </c>
    </row>
    <row r="75" spans="1:16" ht="19.5" customHeight="1" hidden="1">
      <c r="A75" s="78">
        <f t="shared" si="2"/>
        <v>73</v>
      </c>
      <c r="B75" s="98">
        <f>IF(Startlist!D$35="II",IF(Startlist!A$35="","",Startlist!A$35),"")</f>
      </c>
      <c r="C75" s="99">
        <f>IF(Startlist!D$35="II",IF(Startlist!B$35="","",Startlist!B$35),"")</f>
      </c>
      <c r="D75" s="36">
        <f>IF(B75="","",Startlist!E37)</f>
      </c>
      <c r="E75" s="84">
        <f>IF(B75="","",Startlist!H37)</f>
      </c>
      <c r="F75" s="81">
        <f>IF(C75="","",Startlist!F37)</f>
      </c>
      <c r="G75" s="66">
        <f>IF($B75="","",'33-36'!C$14)</f>
      </c>
      <c r="H75" s="66">
        <f>IF($B75="","",'33-36'!E$14)</f>
      </c>
      <c r="I75" s="66">
        <f>IF($B75="","",'33-36'!G$14)</f>
      </c>
      <c r="J75" s="66">
        <f>IF($B75="","",'33-36'!I$14)</f>
      </c>
      <c r="K75" s="66">
        <f>IF($B75="","",'33-36'!K$14)</f>
      </c>
      <c r="L75" s="66">
        <f>IF($B75="","",'33-36'!M$14)</f>
      </c>
      <c r="M75" s="66">
        <f>IF($B75="","",'33-36'!O$14)</f>
      </c>
      <c r="N75" s="66">
        <f>IF($B75="","",'33-36'!Q$14)</f>
      </c>
      <c r="O75" s="66">
        <f>IF($B75="","",'33-36'!S$14)</f>
      </c>
      <c r="P75" s="82">
        <f>IF(B75="","",IF('33-36'!X$14=0,"",'33-36'!X$14))</f>
      </c>
    </row>
    <row r="76" spans="1:16" ht="19.5" customHeight="1" hidden="1">
      <c r="A76" s="78">
        <f t="shared" si="2"/>
        <v>74</v>
      </c>
      <c r="B76" s="98">
        <f>IF(Startlist!D$39="II",IF(Startlist!A$39="","",Startlist!A$39),"")</f>
      </c>
      <c r="C76" s="99">
        <f>IF(Startlist!D$39="II",IF(Startlist!B$39="","",Startlist!B$39),"")</f>
      </c>
      <c r="D76" s="36">
        <f>IF(B76="","",Startlist!E40)</f>
      </c>
      <c r="E76" s="84">
        <f>IF(B76="","",Startlist!H40)</f>
      </c>
      <c r="F76" s="81">
        <f>IF(C76="","",Startlist!F40)</f>
      </c>
      <c r="G76" s="66">
        <f>IF($B76="","",'37-40'!C$13)</f>
      </c>
      <c r="H76" s="66">
        <f>IF($B76="","",'37-40'!E$13)</f>
      </c>
      <c r="I76" s="66">
        <f>IF($B76="","",'37-40'!G$13)</f>
      </c>
      <c r="J76" s="66">
        <f>IF($B76="","",'37-40'!I$13)</f>
      </c>
      <c r="K76" s="66">
        <f>IF($B76="","",'37-40'!K$13)</f>
      </c>
      <c r="L76" s="66">
        <f>IF($B76="","",'37-40'!M$13)</f>
      </c>
      <c r="M76" s="66">
        <f>IF($B76="","",'37-40'!O$13)</f>
      </c>
      <c r="N76" s="66">
        <f>IF($B76="","",'37-40'!Q$13)</f>
      </c>
      <c r="O76" s="66">
        <f>IF($B76="","",'37-40'!S$13)</f>
      </c>
      <c r="P76" s="82">
        <f>IF(B76="","",IF('37-40'!X$13=0,"",'37-40'!X$13))</f>
      </c>
    </row>
    <row r="77" spans="1:16" ht="19.5" customHeight="1" hidden="1">
      <c r="A77" s="78">
        <f t="shared" si="2"/>
        <v>75</v>
      </c>
      <c r="B77" s="98">
        <f>IF(Startlist!D$55="II",IF(Startlist!A$55="","",Startlist!A$55),"")</f>
      </c>
      <c r="C77" s="99">
        <f>IF(Startlist!D$55="II",IF(Startlist!B$55="","",Startlist!B$55),"")</f>
      </c>
      <c r="D77" s="36">
        <f>IF(B77="","",Startlist!E57)</f>
      </c>
      <c r="E77" s="84">
        <f>IF(B77="","",Startlist!H57)</f>
      </c>
      <c r="F77" s="81">
        <f>IF(C77="","",Startlist!F57)</f>
      </c>
      <c r="G77" s="66">
        <f>IF($B77="","",'53-56'!C$14)</f>
      </c>
      <c r="H77" s="66">
        <f>IF($B77="","",'53-56'!E$14)</f>
      </c>
      <c r="I77" s="66">
        <f>IF($B77="","",'53-56'!G$14)</f>
      </c>
      <c r="J77" s="66">
        <f>IF($B77="","",'53-56'!I$14)</f>
      </c>
      <c r="K77" s="66">
        <f>IF($B77="","",'53-56'!K$14)</f>
      </c>
      <c r="L77" s="66">
        <f>IF($B77="","",'53-56'!M$14)</f>
      </c>
      <c r="M77" s="66">
        <f>IF($B77="","",'53-56'!O$14)</f>
      </c>
      <c r="N77" s="66">
        <f>IF($B77="","",'53-56'!Q$14)</f>
      </c>
      <c r="O77" s="66">
        <f>IF($B77="","",'53-56'!S$14)</f>
      </c>
      <c r="P77" s="82">
        <f>IF(B77="","",IF('53-56'!X$14=0,"",'53-56'!X$14))</f>
      </c>
    </row>
    <row r="78" spans="1:16" ht="19.5" customHeight="1" hidden="1">
      <c r="A78" s="78">
        <f t="shared" si="2"/>
        <v>76</v>
      </c>
      <c r="B78" s="98">
        <f>IF(Startlist!D$31="II",IF(Startlist!A$31="","",Startlist!A$31),"")</f>
      </c>
      <c r="C78" s="99">
        <f>IF(Startlist!D$31="II",IF(Startlist!B$31="","",Startlist!B$31),"")</f>
      </c>
      <c r="D78" s="36">
        <f>IF(B78="","",Startlist!E34)</f>
      </c>
      <c r="E78" s="84">
        <f>IF(B78="","",Startlist!H34)</f>
      </c>
      <c r="F78" s="81">
        <f>IF(C78="","",Startlist!F34)</f>
      </c>
      <c r="G78" s="66">
        <f>IF($B78="","",'29-32'!C$15)</f>
      </c>
      <c r="H78" s="66">
        <f>IF($B78="","",'29-32'!E$15)</f>
      </c>
      <c r="I78" s="66">
        <f>IF($B78="","",'29-32'!G$15)</f>
      </c>
      <c r="J78" s="66">
        <f>IF($B78="","",'29-32'!I$15)</f>
      </c>
      <c r="K78" s="66">
        <f>IF($B78="","",'29-32'!K$15)</f>
      </c>
      <c r="L78" s="66">
        <f>IF($B78="","",'29-32'!M$15)</f>
      </c>
      <c r="M78" s="66">
        <f>IF($B78="","",'29-32'!O$15)</f>
      </c>
      <c r="N78" s="66">
        <f>IF($B78="","",'29-32'!Q$15)</f>
      </c>
      <c r="O78" s="66">
        <f>IF($B78="","",'29-32'!S$15)</f>
      </c>
      <c r="P78" s="82">
        <f>IF(B78="","",IF('29-32'!X$15=0,"",'29-32'!X$15))</f>
      </c>
    </row>
    <row r="79" spans="1:16" ht="19.5" customHeight="1" hidden="1">
      <c r="A79" s="78">
        <f t="shared" si="2"/>
        <v>77</v>
      </c>
      <c r="B79" s="98">
        <f>IF(Startlist!D$43="II",IF(Startlist!A$43="","",Startlist!A$43),"")</f>
      </c>
      <c r="C79" s="99">
        <f>IF(Startlist!D$43="II",IF(Startlist!B$43="","",Startlist!B$43),"")</f>
      </c>
      <c r="D79" s="36">
        <f>IF(B79="","",Startlist!E44)</f>
      </c>
      <c r="E79" s="84">
        <f>IF(B79="","",Startlist!H44)</f>
      </c>
      <c r="F79" s="81">
        <f>IF(C79="","",Startlist!F44)</f>
      </c>
      <c r="G79" s="66">
        <f>IF($B79="","",'41-44'!C$13)</f>
      </c>
      <c r="H79" s="66">
        <f>IF($B79="","",'41-44'!E$13)</f>
      </c>
      <c r="I79" s="66">
        <f>IF($B79="","",'41-44'!G$13)</f>
      </c>
      <c r="J79" s="66">
        <f>IF($B79="","",'41-44'!I$13)</f>
      </c>
      <c r="K79" s="66">
        <f>IF($B79="","",'41-44'!K$13)</f>
      </c>
      <c r="L79" s="66">
        <f>IF($B79="","",'41-44'!M$13)</f>
      </c>
      <c r="M79" s="66">
        <f>IF($B79="","",'41-44'!O$13)</f>
      </c>
      <c r="N79" s="66">
        <f>IF($B79="","",'41-44'!Q$13)</f>
      </c>
      <c r="O79" s="66">
        <f>IF($B79="","",'41-44'!S$13)</f>
      </c>
      <c r="P79" s="82">
        <f>IF(B79="","",IF('41-44'!X$13=0,"",'41-44'!X$13))</f>
      </c>
    </row>
    <row r="80" spans="1:16" ht="19.5" customHeight="1" hidden="1">
      <c r="A80" s="78">
        <f t="shared" si="2"/>
        <v>78</v>
      </c>
      <c r="B80" s="98">
        <f>IF(Startlist!D$39="II",IF(Startlist!A$39="","",Startlist!A$39),"")</f>
      </c>
      <c r="C80" s="99">
        <f>IF(Startlist!D$39="II",IF(Startlist!B$39="","",Startlist!B$39),"")</f>
      </c>
      <c r="D80" s="36">
        <f>IF(B80="","",Startlist!E42)</f>
      </c>
      <c r="E80" s="84">
        <f>IF(B80="","",Startlist!H42)</f>
      </c>
      <c r="F80" s="81">
        <f>IF(C80="","",Startlist!F42)</f>
      </c>
      <c r="G80" s="66">
        <f>IF($B80="","",'37-40'!C$15)</f>
      </c>
      <c r="H80" s="66">
        <f>IF($B80="","",'37-40'!E$15)</f>
      </c>
      <c r="I80" s="66">
        <f>IF($B80="","",'37-40'!G$15)</f>
      </c>
      <c r="J80" s="66">
        <f>IF($B80="","",'37-40'!I$15)</f>
      </c>
      <c r="K80" s="66">
        <f>IF($B80="","",'37-40'!K$15)</f>
      </c>
      <c r="L80" s="66">
        <f>IF($B80="","",'37-40'!M$15)</f>
      </c>
      <c r="M80" s="66">
        <f>IF($B80="","",'37-40'!O$15)</f>
      </c>
      <c r="N80" s="66">
        <f>IF($B80="","",'37-40'!Q$15)</f>
      </c>
      <c r="O80" s="66">
        <f>IF($B80="","",'37-40'!S$15)</f>
      </c>
      <c r="P80" s="82">
        <f>IF(B80="","",IF('37-40'!X$15=0,"",'37-40'!X$15))</f>
      </c>
    </row>
    <row r="81" spans="1:16" ht="19.5" customHeight="1" hidden="1">
      <c r="A81" s="78">
        <f t="shared" si="2"/>
        <v>79</v>
      </c>
      <c r="B81" s="98">
        <f>IF(Startlist!D$55="II",IF(Startlist!A$55="","",Startlist!A$55),"")</f>
      </c>
      <c r="C81" s="99">
        <f>IF(Startlist!D$55="II",IF(Startlist!B$55="","",Startlist!B$55),"")</f>
      </c>
      <c r="D81" s="36">
        <f>IF(B81="","",Startlist!E58)</f>
      </c>
      <c r="E81" s="84">
        <f>IF(B81="","",Startlist!H58)</f>
      </c>
      <c r="F81" s="81">
        <f>IF(C81="","",Startlist!F58)</f>
      </c>
      <c r="G81" s="66">
        <f>IF($B81="","",'53-56'!C$15)</f>
      </c>
      <c r="H81" s="66">
        <f>IF($B81="","",'53-56'!E$15)</f>
      </c>
      <c r="I81" s="66">
        <f>IF($B81="","",'53-56'!G$15)</f>
      </c>
      <c r="J81" s="66">
        <f>IF($B81="","",'53-56'!I$15)</f>
      </c>
      <c r="K81" s="66">
        <f>IF($B81="","",'53-56'!K$15)</f>
      </c>
      <c r="L81" s="66">
        <f>IF($B81="","",'53-56'!M$15)</f>
      </c>
      <c r="M81" s="66">
        <f>IF($B81="","",'53-56'!O$15)</f>
      </c>
      <c r="N81" s="66">
        <f>IF($B81="","",'53-56'!Q$15)</f>
      </c>
      <c r="O81" s="66">
        <f>IF($B81="","",'53-56'!S$15)</f>
      </c>
      <c r="P81" s="82">
        <f>IF(B81="","",IF('53-56'!X$15=0,"",'53-56'!X$15))</f>
      </c>
    </row>
    <row r="82" spans="1:16" ht="19.5" customHeight="1" hidden="1">
      <c r="A82" s="78">
        <f t="shared" si="2"/>
        <v>80</v>
      </c>
      <c r="B82" s="98">
        <f>IF(Startlist!D$47="II",IF(Startlist!A$47="","",Startlist!A$47),"")</f>
      </c>
      <c r="C82" s="99">
        <f>IF(Startlist!D$47="II",IF(Startlist!B$47="","",Startlist!B$47),"")</f>
      </c>
      <c r="D82" s="36">
        <f>IF(B82="","",Startlist!E49)</f>
      </c>
      <c r="E82" s="84">
        <f>IF(B82="","",Startlist!H49)</f>
      </c>
      <c r="F82" s="81">
        <f>IF(C82="","",Startlist!F49)</f>
      </c>
      <c r="G82" s="66">
        <f>IF($B82="","",'45-48'!C$14)</f>
      </c>
      <c r="H82" s="66">
        <f>IF($B82="","",'45-48'!E$14)</f>
      </c>
      <c r="I82" s="66">
        <f>IF($B82="","",'45-48'!G$14)</f>
      </c>
      <c r="J82" s="66">
        <f>IF($B82="","",'45-48'!I$14)</f>
      </c>
      <c r="K82" s="66">
        <f>IF($B82="","",'45-48'!K$14)</f>
      </c>
      <c r="L82" s="66">
        <f>IF($B82="","",'45-48'!M$14)</f>
      </c>
      <c r="M82" s="66">
        <f>IF($B82="","",'45-48'!O$14)</f>
      </c>
      <c r="N82" s="66">
        <f>IF($B82="","",'45-48'!Q$14)</f>
      </c>
      <c r="O82" s="66">
        <f>IF($B82="","",'45-48'!S$14)</f>
      </c>
      <c r="P82" s="82">
        <f>IF(B82="","",IF('45-48'!X$14=0,"",'45-48'!X$14))</f>
      </c>
    </row>
    <row r="83" spans="1:16" ht="19.5" customHeight="1" hidden="1">
      <c r="A83" s="78">
        <f t="shared" si="2"/>
        <v>81</v>
      </c>
      <c r="B83" s="98">
        <f>IF(Startlist!D$51="II",IF(Startlist!A$51="","",Startlist!A$51),"")</f>
      </c>
      <c r="C83" s="99">
        <f>IF(Startlist!D$51="II",IF(Startlist!B$51="","",Startlist!B$51),"")</f>
      </c>
      <c r="D83" s="36">
        <f>IF(B83="","",Startlist!E51)</f>
      </c>
      <c r="E83" s="84">
        <f>IF(B83="","",Startlist!H51)</f>
      </c>
      <c r="F83" s="81">
        <f>IF(C83="","",Startlist!F51)</f>
      </c>
      <c r="G83" s="66">
        <f>IF($B83="","",'49-52'!C$12)</f>
      </c>
      <c r="H83" s="66">
        <f>IF($B83="","",'49-52'!E$12)</f>
      </c>
      <c r="I83" s="66">
        <f>IF($B83="","",'49-52'!G$12)</f>
      </c>
      <c r="J83" s="66">
        <f>IF($B83="","",'49-52'!I$12)</f>
      </c>
      <c r="K83" s="66">
        <f>IF($B83="","",'49-52'!K$12)</f>
      </c>
      <c r="L83" s="66">
        <f>IF($B83="","",'49-52'!M$12)</f>
      </c>
      <c r="M83" s="66">
        <f>IF($B83="","",'49-52'!O$12)</f>
      </c>
      <c r="N83" s="66">
        <f>IF($B83="","",'49-52'!Q$12)</f>
      </c>
      <c r="O83" s="66">
        <f>IF($B83="","",'49-52'!S$12)</f>
      </c>
      <c r="P83" s="82">
        <f>IF(B83="","",IF('49-52'!X$12=0,"",'49-52'!X$12))</f>
      </c>
    </row>
    <row r="84" spans="1:16" ht="19.5" customHeight="1" hidden="1">
      <c r="A84" s="78">
        <f t="shared" si="2"/>
        <v>82</v>
      </c>
      <c r="B84" s="98">
        <f>IF(Startlist!D$55="II",IF(Startlist!A$55="","",Startlist!A$55),"")</f>
      </c>
      <c r="C84" s="99">
        <f>IF(Startlist!D$55="II",IF(Startlist!B$55="","",Startlist!B$55),"")</f>
      </c>
      <c r="D84" s="36">
        <f>IF(B84="","",Startlist!E56)</f>
      </c>
      <c r="E84" s="84">
        <f>IF(B84="","",Startlist!H56)</f>
      </c>
      <c r="F84" s="81">
        <f>IF(C84="","",Startlist!F56)</f>
      </c>
      <c r="G84" s="66">
        <f>IF($B84="","",'53-56'!C$13)</f>
      </c>
      <c r="H84" s="66">
        <f>IF($B84="","",'53-56'!E$13)</f>
      </c>
      <c r="I84" s="66">
        <f>IF($B84="","",'53-56'!G$13)</f>
      </c>
      <c r="J84" s="66">
        <f>IF($B84="","",'53-56'!I$13)</f>
      </c>
      <c r="K84" s="66">
        <f>IF($B84="","",'53-56'!K$13)</f>
      </c>
      <c r="L84" s="66">
        <f>IF($B84="","",'53-56'!M$13)</f>
      </c>
      <c r="M84" s="66">
        <f>IF($B84="","",'53-56'!O$13)</f>
      </c>
      <c r="N84" s="66">
        <f>IF($B84="","",'53-56'!Q$13)</f>
      </c>
      <c r="O84" s="66">
        <f>IF($B84="","",'53-56'!S$13)</f>
      </c>
      <c r="P84" s="82">
        <f>IF(B84="","",IF('53-56'!X$13=0,"",'53-56'!X$13))</f>
      </c>
    </row>
    <row r="85" spans="1:16" ht="19.5" customHeight="1" hidden="1">
      <c r="A85" s="78">
        <f t="shared" si="2"/>
        <v>83</v>
      </c>
      <c r="B85" s="98">
        <f>IF(Startlist!D$55="II",IF(Startlist!A$55="","",Startlist!A$55),"")</f>
      </c>
      <c r="C85" s="99">
        <f>IF(Startlist!D$55="II",IF(Startlist!B$55="","",Startlist!B$55),"")</f>
      </c>
      <c r="D85" s="36">
        <f>IF(B85="","",Startlist!E55)</f>
      </c>
      <c r="E85" s="84">
        <f>IF(B85="","",Startlist!H55)</f>
      </c>
      <c r="F85" s="81">
        <f>IF(C85="","",Startlist!F55)</f>
      </c>
      <c r="G85" s="66">
        <f>IF($B85="","",'53-56'!C$12)</f>
      </c>
      <c r="H85" s="66">
        <f>IF($B85="","",'53-56'!E$12)</f>
      </c>
      <c r="I85" s="66">
        <f>IF($B85="","",'53-56'!G$12)</f>
      </c>
      <c r="J85" s="66">
        <f>IF($B85="","",'53-56'!I$12)</f>
      </c>
      <c r="K85" s="66">
        <f>IF($B85="","",'53-56'!K$12)</f>
      </c>
      <c r="L85" s="66">
        <f>IF($B85="","",'53-56'!M$12)</f>
      </c>
      <c r="M85" s="66">
        <f>IF($B85="","",'53-56'!O$12)</f>
      </c>
      <c r="N85" s="66">
        <f>IF($B85="","",'53-56'!Q$12)</f>
      </c>
      <c r="O85" s="66">
        <f>IF($B85="","",'53-56'!S$12)</f>
      </c>
      <c r="P85" s="82">
        <f>IF(B85="","",IF('53-56'!X$12=0,"",'53-56'!X$12))</f>
      </c>
    </row>
    <row r="86" spans="1:16" ht="19.5" customHeight="1" hidden="1">
      <c r="A86" s="78">
        <f t="shared" si="2"/>
        <v>84</v>
      </c>
      <c r="B86" s="98">
        <f>IF(Startlist!D$51="II",IF(Startlist!A$51="","",Startlist!A$51),"")</f>
      </c>
      <c r="C86" s="99">
        <f>IF(Startlist!D$51="II",IF(Startlist!B$51="","",Startlist!B$51),"")</f>
      </c>
      <c r="D86" s="36">
        <f>IF(B86="","",Startlist!E53)</f>
      </c>
      <c r="E86" s="84">
        <f>IF(B86="","",Startlist!H53)</f>
      </c>
      <c r="F86" s="81">
        <f>IF(C86="","",Startlist!F53)</f>
      </c>
      <c r="G86" s="66">
        <f>IF($B86="","",'49-52'!C$14)</f>
      </c>
      <c r="H86" s="66">
        <f>IF($B86="","",'49-52'!E$14)</f>
      </c>
      <c r="I86" s="66">
        <f>IF($B86="","",'49-52'!G$14)</f>
      </c>
      <c r="J86" s="66">
        <f>IF($B86="","",'49-52'!I$14)</f>
      </c>
      <c r="K86" s="66">
        <f>IF($B86="","",'49-52'!K$14)</f>
      </c>
      <c r="L86" s="66">
        <f>IF($B86="","",'49-52'!M$14)</f>
      </c>
      <c r="M86" s="66">
        <f>IF($B86="","",'49-52'!O$14)</f>
      </c>
      <c r="N86" s="66">
        <f>IF($B86="","",'49-52'!Q$14)</f>
      </c>
      <c r="O86" s="66">
        <f>IF($B86="","",'49-52'!S$14)</f>
      </c>
      <c r="P86" s="82">
        <f>IF(B86="","",IF('49-52'!X$14=0,"",'49-52'!X$14))</f>
      </c>
    </row>
    <row r="87" spans="1:16" ht="19.5" customHeight="1" hidden="1">
      <c r="A87" s="78">
        <f t="shared" si="2"/>
        <v>85</v>
      </c>
      <c r="B87" s="98"/>
      <c r="C87" s="99">
        <f>IF(Startlist!D$7="II",IF(Startlist!B$7="","",Startlist!B$7),"")</f>
      </c>
      <c r="D87" s="36">
        <f>IF(B87="","",Startlist!E10)</f>
      </c>
      <c r="E87" s="84">
        <f>IF(B87="","",Startlist!H10)</f>
      </c>
      <c r="F87" s="81">
        <f>IF(C87="","",Startlist!F10)</f>
      </c>
      <c r="G87" s="66">
        <f>IF($B87="","",'5-8'!C$15)</f>
      </c>
      <c r="H87" s="66">
        <f>IF($B87="","",'5-8'!E$15)</f>
      </c>
      <c r="I87" s="66">
        <f>IF($B87="","",'5-8'!G$15)</f>
      </c>
      <c r="J87" s="66">
        <f>IF($B87="","",'5-8'!I$15)</f>
      </c>
      <c r="K87" s="66">
        <f>IF($B87="","",'5-8'!K$15)</f>
      </c>
      <c r="L87" s="66">
        <f>IF($B87="","",'5-8'!M$15)</f>
      </c>
      <c r="M87" s="66">
        <f>IF($B87="","",'5-8'!O$15)</f>
      </c>
      <c r="N87" s="66">
        <f>IF($B87="","",'5-8'!Q$15)</f>
      </c>
      <c r="O87" s="66">
        <f>IF($B87="","",'5-8'!S$15)</f>
      </c>
      <c r="P87" s="82">
        <f>IF(B87="","",IF('5-8'!X$15=0,"",'5-8'!X$15))</f>
      </c>
    </row>
    <row r="88" spans="1:16" ht="19.5" customHeight="1" hidden="1">
      <c r="A88" s="78">
        <f t="shared" si="2"/>
        <v>86</v>
      </c>
      <c r="B88" s="98">
        <f>IF(Startlist!D$7="II",IF(Startlist!A$7="","",Startlist!A$7),"")</f>
      </c>
      <c r="C88" s="99">
        <f>IF(Startlist!D$7="II",IF(Startlist!B$7="","",Startlist!B$7),"")</f>
      </c>
      <c r="D88" s="36">
        <f>IF(B88="","",Startlist!E9)</f>
      </c>
      <c r="E88" s="84">
        <f>IF(B88="","",Startlist!H9)</f>
      </c>
      <c r="F88" s="81">
        <f>IF(C88="","",Startlist!F9)</f>
      </c>
      <c r="G88" s="66">
        <f>IF($B88="","",'5-8'!C$14)</f>
      </c>
      <c r="H88" s="66">
        <f>IF($B88="","",'5-8'!E$14)</f>
      </c>
      <c r="I88" s="66">
        <f>IF($B88="","",'5-8'!G$14)</f>
      </c>
      <c r="J88" s="66">
        <f>IF($B88="","",'5-8'!I$14)</f>
      </c>
      <c r="K88" s="66">
        <f>IF($B88="","",'5-8'!K$14)</f>
      </c>
      <c r="L88" s="66">
        <f>IF($B88="","",'5-8'!M$14)</f>
      </c>
      <c r="M88" s="66">
        <f>IF($B88="","",'5-8'!O$14)</f>
      </c>
      <c r="N88" s="66">
        <f>IF($B88="","",'5-8'!Q$14)</f>
      </c>
      <c r="O88" s="66">
        <f>IF($B88="","",'5-8'!S$14)</f>
      </c>
      <c r="P88" s="82">
        <f>IF(B88="","",IF('5-8'!X$14=0,"",'5-8'!X$14))</f>
      </c>
    </row>
    <row r="89" spans="1:16" ht="19.5" customHeight="1" hidden="1">
      <c r="A89" s="78">
        <f t="shared" si="2"/>
        <v>87</v>
      </c>
      <c r="B89" s="98">
        <f>IF(Startlist!D$7="II",IF(Startlist!A$7="","",Startlist!A$7),"")</f>
      </c>
      <c r="C89" s="99">
        <f>IF(Startlist!D$7="II",IF(Startlist!B$7="","",Startlist!B$7),"")</f>
      </c>
      <c r="D89" s="36">
        <f>IF(B89="","",Startlist!E8)</f>
      </c>
      <c r="E89" s="84">
        <f>IF(B89="","",Startlist!H8)</f>
      </c>
      <c r="F89" s="81">
        <f>IF(C89="","",Startlist!F8)</f>
      </c>
      <c r="G89" s="66">
        <f>IF($B89="","",'5-8'!C$13)</f>
      </c>
      <c r="H89" s="66">
        <f>IF($B89="","",'5-8'!E$13)</f>
      </c>
      <c r="I89" s="66">
        <f>IF($B89="","",'5-8'!G$13)</f>
      </c>
      <c r="J89" s="66">
        <f>IF($B89="","",'5-8'!I$13)</f>
      </c>
      <c r="K89" s="66">
        <f>IF($B89="","",'5-8'!K$13)</f>
      </c>
      <c r="L89" s="66">
        <f>IF($B89="","",'5-8'!M$13)</f>
      </c>
      <c r="M89" s="66">
        <f>IF($B89="","",'5-8'!O$13)</f>
      </c>
      <c r="N89" s="66">
        <f>IF($B89="","",'5-8'!Q$13)</f>
      </c>
      <c r="O89" s="66">
        <f>IF($B89="","",'5-8'!S$13)</f>
      </c>
      <c r="P89" s="82">
        <f>IF(B89="","",IF('5-8'!X$13=0,"",'5-8'!X$13))</f>
      </c>
    </row>
    <row r="90" spans="1:16" ht="19.5" customHeight="1" hidden="1">
      <c r="A90" s="78">
        <f t="shared" si="2"/>
        <v>88</v>
      </c>
      <c r="B90" s="98">
        <f>IF(Startlist!D$7="II",IF(Startlist!A$7="","",Startlist!A$7),"")</f>
      </c>
      <c r="C90" s="99">
        <f>IF(Startlist!D$7="II",IF(Startlist!B$7="","",Startlist!B$7),"")</f>
      </c>
      <c r="D90" s="36">
        <f>IF(B90="","",Startlist!E7)</f>
      </c>
      <c r="E90" s="84">
        <f>IF(B90="","",Startlist!H7)</f>
      </c>
      <c r="F90" s="81">
        <f>IF(C90="","",Startlist!F7)</f>
      </c>
      <c r="G90" s="66">
        <f>IF($B90="","",'5-8'!C$12)</f>
      </c>
      <c r="H90" s="66">
        <f>IF($B90="","",'5-8'!E$12)</f>
      </c>
      <c r="I90" s="66">
        <f>IF($B90="","",'5-8'!G$12)</f>
      </c>
      <c r="J90" s="66">
        <f>IF($B90="","",'5-8'!I$12)</f>
      </c>
      <c r="K90" s="66">
        <f>IF($B90="","",'5-8'!K$12)</f>
      </c>
      <c r="L90" s="66">
        <f>IF($B90="","",'5-8'!M$12)</f>
      </c>
      <c r="M90" s="66">
        <f>IF($B90="","",'5-8'!O$12)</f>
      </c>
      <c r="N90" s="66">
        <f>IF($B90="","",'5-8'!Q$12)</f>
      </c>
      <c r="O90" s="66">
        <f>IF($B90="","",'5-8'!S$12)</f>
      </c>
      <c r="P90" s="82">
        <f>IF(B90="","",IF('5-8'!X$12=0,"",'5-8'!X$12))</f>
      </c>
    </row>
    <row r="91" spans="1:16" ht="19.5" customHeight="1" hidden="1">
      <c r="A91" s="78">
        <f t="shared" si="2"/>
        <v>89</v>
      </c>
      <c r="B91" s="32">
        <f>IF(Startlist!D$3="II",IF(Startlist!A$3="","",Startlist!A$3),"")</f>
      </c>
      <c r="C91" s="36">
        <f>IF(Startlist!D$3="II",IF(Startlist!B$3="","",Startlist!B$3),"")</f>
      </c>
      <c r="D91" s="36">
        <f>IF(B91="","",Startlist!E3)</f>
      </c>
      <c r="E91" s="84">
        <f>IF(B91="","",Startlist!H3)</f>
      </c>
      <c r="F91" s="81">
        <f>IF(C91="","",Startlist!F3)</f>
      </c>
      <c r="G91" s="66">
        <f>IF($B91="","",'1-4'!C$12)</f>
      </c>
      <c r="H91" s="66">
        <f>IF($B91="","",'1-4'!E$12)</f>
      </c>
      <c r="I91" s="66">
        <f>IF($B91="","",'1-4'!G$12)</f>
      </c>
      <c r="J91" s="66">
        <f>IF($B91="","",'1-4'!I$12)</f>
      </c>
      <c r="K91" s="66">
        <f>IF($B91="","",'1-4'!K$12)</f>
      </c>
      <c r="L91" s="66">
        <f>IF($B91="","",'1-4'!M$12)</f>
      </c>
      <c r="M91" s="66">
        <f>IF($B91="","",'1-4'!O$12)</f>
      </c>
      <c r="N91" s="66">
        <f>IF($B91="","",'1-4'!Q$12)</f>
      </c>
      <c r="O91" s="66">
        <f>IF($B91="","",'1-4'!S$12)</f>
      </c>
      <c r="P91" s="82">
        <f>IF(B91="","",IF('1-4'!X$12=0,"",'1-4'!X$12))</f>
      </c>
    </row>
    <row r="92" spans="1:16" ht="19.5" customHeight="1" hidden="1">
      <c r="A92" s="78">
        <f t="shared" si="2"/>
        <v>90</v>
      </c>
      <c r="B92" s="98">
        <f>IF(Startlist!D$3="II",IF(Startlist!A$3="","",Startlist!A$3),"")</f>
      </c>
      <c r="C92" s="99">
        <f>IF(Startlist!D$3="II",IF(Startlist!B$3="","",Startlist!B$3),"")</f>
      </c>
      <c r="D92" s="36">
        <f>IF(B92="","",Startlist!E4)</f>
      </c>
      <c r="E92" s="84">
        <f>IF(B92="","",Startlist!H4)</f>
      </c>
      <c r="F92" s="81">
        <f>IF(C92="","",Startlist!F4)</f>
      </c>
      <c r="G92" s="66">
        <f>IF($B92="","",'1-4'!C$13)</f>
      </c>
      <c r="H92" s="66">
        <f>IF($B92="","",'1-4'!E$13)</f>
      </c>
      <c r="I92" s="66">
        <f>IF($B92="","",'1-4'!G$13)</f>
      </c>
      <c r="J92" s="66">
        <f>IF($B92="","",'1-4'!I$13)</f>
      </c>
      <c r="K92" s="66">
        <f>IF($B92="","",'1-4'!K$13)</f>
      </c>
      <c r="L92" s="66">
        <f>IF($B92="","",'1-4'!M$13)</f>
      </c>
      <c r="M92" s="66">
        <f>IF($B92="","",'1-4'!O$13)</f>
      </c>
      <c r="N92" s="66">
        <f>IF($B92="","",'1-4'!Q$13)</f>
      </c>
      <c r="O92" s="66">
        <f>IF($B92="","",'1-4'!S$13)</f>
      </c>
      <c r="P92" s="82">
        <f>IF(B92="","",IF('1-4'!X$13=0,"",'1-4'!X$13))</f>
      </c>
    </row>
    <row r="93" spans="1:16" ht="19.5" customHeight="1" hidden="1">
      <c r="A93" s="78">
        <f t="shared" si="2"/>
        <v>91</v>
      </c>
      <c r="B93" s="98">
        <f>IF(Startlist!D$3="II",IF(Startlist!A$3="","",Startlist!A$3),"")</f>
      </c>
      <c r="C93" s="99">
        <f>IF(Startlist!D$3="II",IF(Startlist!B$3="","",Startlist!B$3),"")</f>
      </c>
      <c r="D93" s="36">
        <f>IF(B93="","",Startlist!E5)</f>
      </c>
      <c r="E93" s="84">
        <f>IF(B93="","",Startlist!H5)</f>
      </c>
      <c r="F93" s="81">
        <f>IF(C93="","",Startlist!F5)</f>
      </c>
      <c r="G93" s="66">
        <f>IF($B93="","",'1-4'!C$14)</f>
      </c>
      <c r="H93" s="66">
        <f>IF($B93="","",'1-4'!E$14)</f>
      </c>
      <c r="I93" s="66">
        <f>IF($B93="","",'1-4'!G$14)</f>
      </c>
      <c r="J93" s="66">
        <f>IF($B93="","",'1-4'!I$14)</f>
      </c>
      <c r="K93" s="66">
        <f>IF($B93="","",'1-4'!K$14)</f>
      </c>
      <c r="L93" s="66">
        <f>IF($B93="","",'1-4'!M$14)</f>
      </c>
      <c r="M93" s="66">
        <f>IF($B93="","",'1-4'!O$14)</f>
      </c>
      <c r="N93" s="66">
        <f>IF($B93="","",'1-4'!Q$14)</f>
      </c>
      <c r="O93" s="66">
        <f>IF($B93="","",'1-4'!S$14)</f>
      </c>
      <c r="P93" s="82">
        <f>IF(B93="","",IF('1-4'!X$14=0,"",'1-4'!X$14))</f>
      </c>
    </row>
    <row r="94" spans="1:16" ht="19.5" customHeight="1" hidden="1">
      <c r="A94" s="78">
        <f t="shared" si="2"/>
        <v>92</v>
      </c>
      <c r="B94" s="98">
        <f>IF(Startlist!D$3="II",IF(Startlist!A$3="","",Startlist!A$3),"")</f>
      </c>
      <c r="C94" s="99">
        <f>IF(Startlist!D$3="II",IF(Startlist!B$3="","",Startlist!B$3),"")</f>
      </c>
      <c r="D94" s="36">
        <f>IF(B94="","",Startlist!E6)</f>
      </c>
      <c r="E94" s="84">
        <f>IF(B94="","",Startlist!H6)</f>
      </c>
      <c r="F94" s="81">
        <f>IF(C94="","",Startlist!F6)</f>
      </c>
      <c r="G94" s="66">
        <f>IF($B94="","",'1-4'!C$15)</f>
      </c>
      <c r="H94" s="66">
        <f>IF($B94="","",'1-4'!E$15)</f>
      </c>
      <c r="I94" s="66">
        <f>IF($B94="","",'1-4'!G$15)</f>
      </c>
      <c r="J94" s="66">
        <f>IF($B94="","",'1-4'!I$15)</f>
      </c>
      <c r="K94" s="66">
        <f>IF($B94="","",'1-4'!K$15)</f>
      </c>
      <c r="L94" s="66">
        <f>IF($B94="","",'1-4'!M$15)</f>
      </c>
      <c r="M94" s="66">
        <f>IF($B94="","",'1-4'!O$15)</f>
      </c>
      <c r="N94" s="66">
        <f>IF($B94="","",'1-4'!Q$15)</f>
      </c>
      <c r="O94" s="66">
        <f>IF($B94="","",'1-4'!S$15)</f>
      </c>
      <c r="P94" s="82">
        <f>IF(B94="","",IF('1-4'!X$15=0,"",'1-4'!X$15))</f>
      </c>
    </row>
    <row r="95" spans="1:16" ht="19.5" customHeight="1" hidden="1">
      <c r="A95" s="78">
        <f t="shared" si="2"/>
        <v>93</v>
      </c>
      <c r="B95" s="98">
        <f>IF(Startlist!D$11="II",IF(Startlist!A$11="","",Startlist!A$11),"")</f>
      </c>
      <c r="C95" s="99">
        <f>IF(Startlist!D$11="II",IF(Startlist!B$11="","",Startlist!B$11),"")</f>
      </c>
      <c r="D95" s="36">
        <f>IF(B95="","",Startlist!E11)</f>
      </c>
      <c r="E95" s="84">
        <f>IF(B95="","",Startlist!H11)</f>
      </c>
      <c r="F95" s="81">
        <f>IF(C95="","",Startlist!F11)</f>
      </c>
      <c r="G95" s="66">
        <f>IF($B95="","",'9-12'!C$12)</f>
      </c>
      <c r="H95" s="66">
        <f>IF($B95="","",'9-12'!E$12)</f>
      </c>
      <c r="I95" s="66">
        <f>IF($B95="","",'9-12'!G$12)</f>
      </c>
      <c r="J95" s="66">
        <f>IF($B95="","",'9-12'!I$12)</f>
      </c>
      <c r="K95" s="66">
        <f>IF($B95="","",'9-12'!K$12)</f>
      </c>
      <c r="L95" s="66">
        <f>IF($B95="","",'9-12'!M$12)</f>
      </c>
      <c r="M95" s="66">
        <f>IF($B95="","",'9-12'!O$12)</f>
      </c>
      <c r="N95" s="66">
        <f>IF($B95="","",'9-12'!Q$12)</f>
      </c>
      <c r="O95" s="66">
        <f>IF($B95="","",'9-12'!S$12)</f>
      </c>
      <c r="P95" s="82">
        <f>IF(B95="","",IF('9-12'!X$12=0,"",'9-12'!X$12))</f>
      </c>
    </row>
    <row r="96" spans="1:16" ht="19.5" customHeight="1" hidden="1">
      <c r="A96" s="78">
        <f t="shared" si="2"/>
        <v>94</v>
      </c>
      <c r="B96" s="98">
        <f>IF(Startlist!D$11="II",IF(Startlist!A$11="","",Startlist!A$11),"")</f>
      </c>
      <c r="C96" s="99">
        <f>IF(Startlist!D$11="II",IF(Startlist!B$11="","",Startlist!B$11),"")</f>
      </c>
      <c r="D96" s="36">
        <f>IF(B96="","",Startlist!E12)</f>
      </c>
      <c r="E96" s="84">
        <f>IF(B96="","",Startlist!H12)</f>
      </c>
      <c r="F96" s="81">
        <f>IF(C96="","",Startlist!F12)</f>
      </c>
      <c r="G96" s="66">
        <f>IF($B96="","",'9-12'!C$13)</f>
      </c>
      <c r="H96" s="66">
        <f>IF($B96="","",'9-12'!E$13)</f>
      </c>
      <c r="I96" s="66">
        <f>IF($B96="","",'9-12'!G$13)</f>
      </c>
      <c r="J96" s="66">
        <f>IF($B96="","",'9-12'!I$13)</f>
      </c>
      <c r="K96" s="66">
        <f>IF($B96="","",'9-12'!K$13)</f>
      </c>
      <c r="L96" s="66">
        <f>IF($B96="","",'9-12'!M$13)</f>
      </c>
      <c r="M96" s="66">
        <f>IF($B96="","",'9-12'!O$13)</f>
      </c>
      <c r="N96" s="66">
        <f>IF($B96="","",'9-12'!Q$13)</f>
      </c>
      <c r="O96" s="66">
        <f>IF($B96="","",'9-12'!S$13)</f>
      </c>
      <c r="P96" s="82">
        <f>IF(B96="","",IF('9-12'!X$13=0,"",'9-12'!X$13))</f>
      </c>
    </row>
    <row r="97" spans="1:16" ht="19.5" customHeight="1" hidden="1">
      <c r="A97" s="78">
        <f t="shared" si="2"/>
        <v>95</v>
      </c>
      <c r="B97" s="98">
        <f>IF(Startlist!D$11="II",IF(Startlist!A$11="","",Startlist!A$11),"")</f>
      </c>
      <c r="C97" s="99">
        <f>IF(Startlist!D$11="II",IF(Startlist!B$11="","",Startlist!B$11),"")</f>
      </c>
      <c r="D97" s="36">
        <f>IF(B97="","",Startlist!E13)</f>
      </c>
      <c r="E97" s="84">
        <f>IF(B97="","",Startlist!H13)</f>
      </c>
      <c r="F97" s="81">
        <f>IF(C97="","",Startlist!F13)</f>
      </c>
      <c r="G97" s="66">
        <f>IF($B97="","",'9-12'!C$14)</f>
      </c>
      <c r="H97" s="66">
        <f>IF($B97="","",'9-12'!E$14)</f>
      </c>
      <c r="I97" s="66">
        <f>IF($B97="","",'9-12'!G$14)</f>
      </c>
      <c r="J97" s="66">
        <f>IF($B97="","",'9-12'!I$14)</f>
      </c>
      <c r="K97" s="66">
        <f>IF($B97="","",'9-12'!K$14)</f>
      </c>
      <c r="L97" s="66">
        <f>IF($B97="","",'9-12'!M$14)</f>
      </c>
      <c r="M97" s="66">
        <f>IF($B97="","",'9-12'!O$14)</f>
      </c>
      <c r="N97" s="66">
        <f>IF($B97="","",'9-12'!Q$14)</f>
      </c>
      <c r="O97" s="66">
        <f>IF($B97="","",'9-12'!S$14)</f>
      </c>
      <c r="P97" s="82">
        <f>IF(B97="","",IF('9-12'!X$14=0,"",'9-12'!X$14))</f>
      </c>
    </row>
    <row r="98" spans="1:16" ht="19.5" customHeight="1" hidden="1">
      <c r="A98" s="78">
        <f t="shared" si="2"/>
        <v>96</v>
      </c>
      <c r="B98" s="98">
        <f>IF(Startlist!D$11="II",IF(Startlist!A$11="","",Startlist!A$11),"")</f>
      </c>
      <c r="C98" s="99">
        <f>IF(Startlist!D$11="II",IF(Startlist!B$11="","",Startlist!B$11),"")</f>
      </c>
      <c r="D98" s="36">
        <f>IF(B98="","",Startlist!E14)</f>
      </c>
      <c r="E98" s="84">
        <f>IF(B98="","",Startlist!H14)</f>
      </c>
      <c r="F98" s="81">
        <f>IF(C98="","",Startlist!F14)</f>
      </c>
      <c r="G98" s="66">
        <f>IF($B98="","",'9-12'!C$15)</f>
      </c>
      <c r="H98" s="66">
        <f>IF($B98="","",'9-12'!E$15)</f>
      </c>
      <c r="I98" s="66">
        <f>IF($B98="","",'9-12'!G$15)</f>
      </c>
      <c r="J98" s="66">
        <f>IF($B98="","",'9-12'!I$15)</f>
      </c>
      <c r="K98" s="66">
        <f>IF($B98="","",'9-12'!K$15)</f>
      </c>
      <c r="L98" s="66">
        <f>IF($B98="","",'9-12'!M$15)</f>
      </c>
      <c r="M98" s="66">
        <f>IF($B98="","",'9-12'!O$15)</f>
      </c>
      <c r="N98" s="66">
        <f>IF($B98="","",'9-12'!Q$15)</f>
      </c>
      <c r="O98" s="66">
        <f>IF($B98="","",'9-12'!S$15)</f>
      </c>
      <c r="P98" s="82">
        <f>IF(B98="","",IF('9-12'!X$15=0,"",'9-12'!X$15))</f>
      </c>
    </row>
    <row r="99" spans="1:16" ht="19.5" customHeight="1" hidden="1">
      <c r="A99" s="78">
        <f t="shared" si="2"/>
        <v>97</v>
      </c>
      <c r="B99" s="98">
        <f>IF(Startlist!D$15="II",IF(Startlist!A$15="","",Startlist!A$15),"")</f>
      </c>
      <c r="C99" s="99">
        <f>IF(Startlist!D$15="II",IF(Startlist!B$15="","",Startlist!B$15),"")</f>
      </c>
      <c r="D99" s="36">
        <f>IF(B99="","",Startlist!E15)</f>
      </c>
      <c r="E99" s="84">
        <f>IF(B99="","",Startlist!H15)</f>
      </c>
      <c r="F99" s="81">
        <f>IF(C99="","",Startlist!F15)</f>
      </c>
      <c r="G99" s="66">
        <f>IF($B99="","",'13-16'!C$12)</f>
      </c>
      <c r="H99" s="66">
        <f>IF($B99="","",'13-16'!E$12)</f>
      </c>
      <c r="I99" s="66">
        <f>IF($B99="","",'13-16'!G$12)</f>
      </c>
      <c r="J99" s="66">
        <f>IF($B99="","",'13-16'!I$12)</f>
      </c>
      <c r="K99" s="66">
        <f>IF($B99="","",'13-16'!K$12)</f>
      </c>
      <c r="L99" s="66">
        <f>IF($B99="","",'13-16'!M$12)</f>
      </c>
      <c r="M99" s="66">
        <f>IF($B99="","",'13-16'!O$12)</f>
      </c>
      <c r="N99" s="66">
        <f>IF($B99="","",'13-16'!Q$12)</f>
      </c>
      <c r="O99" s="66">
        <f>IF($B99="","",'13-16'!S$12)</f>
      </c>
      <c r="P99" s="82">
        <f>IF(B99="","",IF('13-16'!X$12=0,"",'13-16'!X$12))</f>
      </c>
    </row>
    <row r="100" spans="1:16" ht="19.5" customHeight="1" hidden="1">
      <c r="A100" s="78">
        <f aca="true" t="shared" si="3" ref="A100:A114">A99+1</f>
        <v>98</v>
      </c>
      <c r="B100" s="98">
        <f>IF(Startlist!D$15="II",IF(Startlist!A$15="","",Startlist!A$15),"")</f>
      </c>
      <c r="C100" s="99">
        <f>IF(Startlist!D$15="II",IF(Startlist!B$15="","",Startlist!B$15),"")</f>
      </c>
      <c r="D100" s="36">
        <f>IF(B100="","",Startlist!E16)</f>
      </c>
      <c r="E100" s="84">
        <f>IF(B100="","",Startlist!H16)</f>
      </c>
      <c r="F100" s="81">
        <f>IF(C100="","",Startlist!F16)</f>
      </c>
      <c r="G100" s="66">
        <f>IF($B100="","",'13-16'!C$13)</f>
      </c>
      <c r="H100" s="66">
        <f>IF($B100="","",'13-16'!E$13)</f>
      </c>
      <c r="I100" s="66">
        <f>IF($B100="","",'13-16'!G$13)</f>
      </c>
      <c r="J100" s="66">
        <f>IF($B100="","",'13-16'!I$13)</f>
      </c>
      <c r="K100" s="66">
        <f>IF($B100="","",'13-16'!K$13)</f>
      </c>
      <c r="L100" s="66">
        <f>IF($B100="","",'13-16'!M$13)</f>
      </c>
      <c r="M100" s="66">
        <f>IF($B100="","",'13-16'!O$13)</f>
      </c>
      <c r="N100" s="66">
        <f>IF($B100="","",'13-16'!Q$13)</f>
      </c>
      <c r="O100" s="66">
        <f>IF($B100="","",'13-16'!S$13)</f>
      </c>
      <c r="P100" s="82">
        <f>IF(B100="","",IF('13-16'!X$13=0,"",'13-16'!X$13))</f>
      </c>
    </row>
    <row r="101" spans="1:16" ht="19.5" customHeight="1" hidden="1">
      <c r="A101" s="78">
        <f t="shared" si="3"/>
        <v>99</v>
      </c>
      <c r="B101" s="98">
        <f>IF(Startlist!D$15="II",IF(Startlist!A$15="","",Startlist!A$15),"")</f>
      </c>
      <c r="C101" s="99">
        <f>IF(Startlist!D$15="II",IF(Startlist!B$15="","",Startlist!B$15),"")</f>
      </c>
      <c r="D101" s="36">
        <f>IF(B101="","",Startlist!E17)</f>
      </c>
      <c r="E101" s="84">
        <f>IF(B101="","",Startlist!H17)</f>
      </c>
      <c r="F101" s="81">
        <f>IF(C101="","",Startlist!F17)</f>
      </c>
      <c r="G101" s="66">
        <f>IF($B101="","",'13-16'!C$14)</f>
      </c>
      <c r="H101" s="66">
        <f>IF($B101="","",'13-16'!E$14)</f>
      </c>
      <c r="I101" s="66">
        <f>IF($B101="","",'13-16'!G$14)</f>
      </c>
      <c r="J101" s="66">
        <f>IF($B101="","",'13-16'!I$14)</f>
      </c>
      <c r="K101" s="66">
        <f>IF($B101="","",'13-16'!K$14)</f>
      </c>
      <c r="L101" s="66">
        <f>IF($B101="","",'13-16'!M$14)</f>
      </c>
      <c r="M101" s="66">
        <f>IF($B101="","",'13-16'!O$14)</f>
      </c>
      <c r="N101" s="66">
        <f>IF($B101="","",'13-16'!Q$14)</f>
      </c>
      <c r="O101" s="66">
        <f>IF($B101="","",'13-16'!S$14)</f>
      </c>
      <c r="P101" s="82">
        <f>IF(B101="","",IF('13-16'!X$14=0,"",'13-16'!X$14))</f>
      </c>
    </row>
    <row r="102" spans="1:16" ht="19.5" customHeight="1" hidden="1">
      <c r="A102" s="78">
        <f t="shared" si="3"/>
        <v>100</v>
      </c>
      <c r="B102" s="98">
        <f>IF(Startlist!D$15="II",IF(Startlist!A$15="","",Startlist!A$15),"")</f>
      </c>
      <c r="C102" s="99">
        <f>IF(Startlist!D$15="II",IF(Startlist!B$15="","",Startlist!B$15),"")</f>
      </c>
      <c r="D102" s="36">
        <f>IF(B102="","",Startlist!E18)</f>
      </c>
      <c r="E102" s="84">
        <f>IF(B102="","",Startlist!H18)</f>
      </c>
      <c r="F102" s="81">
        <f>IF(C102="","",Startlist!F18)</f>
      </c>
      <c r="G102" s="66">
        <f>IF($B102="","",'13-16'!C$15)</f>
      </c>
      <c r="H102" s="66">
        <f>IF($B102="","",'13-16'!E$15)</f>
      </c>
      <c r="I102" s="66">
        <f>IF($B102="","",'13-16'!G$15)</f>
      </c>
      <c r="J102" s="66">
        <f>IF($B102="","",'13-16'!I$15)</f>
      </c>
      <c r="K102" s="66">
        <f>IF($B102="","",'13-16'!K$15)</f>
      </c>
      <c r="L102" s="66">
        <f>IF($B102="","",'13-16'!M$15)</f>
      </c>
      <c r="M102" s="66">
        <f>IF($B102="","",'13-16'!O$15)</f>
      </c>
      <c r="N102" s="66">
        <f>IF($B102="","",'13-16'!Q$15)</f>
      </c>
      <c r="O102" s="66">
        <f>IF($B102="","",'13-16'!S$15)</f>
      </c>
      <c r="P102" s="82">
        <f>IF(B102="","",IF('13-16'!X$15=0,"",'13-16'!X$15))</f>
      </c>
    </row>
    <row r="103" spans="1:16" ht="19.5" customHeight="1" hidden="1">
      <c r="A103" s="78">
        <f t="shared" si="3"/>
        <v>101</v>
      </c>
      <c r="B103" s="98">
        <f>IF(Startlist!D$19="II",IF(Startlist!A$19="","",Startlist!A$19),"")</f>
      </c>
      <c r="C103" s="99">
        <f>IF(Startlist!D$19="II",IF(Startlist!B$19="","",Startlist!B$19),"")</f>
      </c>
      <c r="D103" s="36">
        <f>IF(B103="","",Startlist!E19)</f>
      </c>
      <c r="E103" s="84">
        <f>IF(B103="","",Startlist!H19)</f>
      </c>
      <c r="F103" s="81">
        <f>IF(C103="","",Startlist!F19)</f>
      </c>
      <c r="G103" s="66">
        <f>IF($B103="","",'17-20'!C$12)</f>
      </c>
      <c r="H103" s="66">
        <f>IF($B103="","",'17-20'!E$12)</f>
      </c>
      <c r="I103" s="66">
        <f>IF($B103="","",'17-20'!G$12)</f>
      </c>
      <c r="J103" s="66">
        <f>IF($B103="","",'17-20'!I$12)</f>
      </c>
      <c r="K103" s="66">
        <f>IF($B103="","",'17-20'!K$12)</f>
      </c>
      <c r="L103" s="66">
        <f>IF($B103="","",'17-20'!M$12)</f>
      </c>
      <c r="M103" s="66">
        <f>IF($B103="","",'17-20'!O$12)</f>
      </c>
      <c r="N103" s="66">
        <f>IF($B103="","",'17-20'!Q$12)</f>
      </c>
      <c r="O103" s="66">
        <f>IF($B103="","",'17-20'!S$12)</f>
      </c>
      <c r="P103" s="82">
        <f>IF(B103="","",IF('17-20'!X$12=0,"",'17-20'!X$12))</f>
      </c>
    </row>
    <row r="104" spans="1:16" ht="19.5" customHeight="1" hidden="1">
      <c r="A104" s="78">
        <f t="shared" si="3"/>
        <v>102</v>
      </c>
      <c r="B104" s="98">
        <f>IF(Startlist!D$19="II",IF(Startlist!A$19="","",Startlist!A$19),"")</f>
      </c>
      <c r="C104" s="99">
        <f>IF(Startlist!D$19="II",IF(Startlist!B$19="","",Startlist!B$19),"")</f>
      </c>
      <c r="D104" s="36">
        <f>IF(B104="","",Startlist!E20)</f>
      </c>
      <c r="E104" s="84">
        <f>IF(B104="","",Startlist!H20)</f>
      </c>
      <c r="F104" s="81">
        <f>IF(C104="","",Startlist!F20)</f>
      </c>
      <c r="G104" s="66">
        <f>IF($B104="","",'17-20'!C$13)</f>
      </c>
      <c r="H104" s="66">
        <f>IF($B104="","",'17-20'!E$13)</f>
      </c>
      <c r="I104" s="66">
        <f>IF($B104="","",'17-20'!G$13)</f>
      </c>
      <c r="J104" s="66">
        <f>IF($B104="","",'17-20'!I$13)</f>
      </c>
      <c r="K104" s="66">
        <f>IF($B104="","",'17-20'!K$13)</f>
      </c>
      <c r="L104" s="66">
        <f>IF($B104="","",'17-20'!M$13)</f>
      </c>
      <c r="M104" s="66">
        <f>IF($B104="","",'17-20'!O$13)</f>
      </c>
      <c r="N104" s="66">
        <f>IF($B104="","",'17-20'!Q$13)</f>
      </c>
      <c r="O104" s="66">
        <f>IF($B104="","",'17-20'!S$13)</f>
      </c>
      <c r="P104" s="82">
        <f>IF(B104="","",IF('17-20'!X$13=0,"",'17-20'!X$13))</f>
      </c>
    </row>
    <row r="105" spans="1:16" ht="19.5" customHeight="1" hidden="1">
      <c r="A105" s="78">
        <f t="shared" si="3"/>
        <v>103</v>
      </c>
      <c r="B105" s="98">
        <f>IF(Startlist!D$19="II",IF(Startlist!A$19="","",Startlist!A$19),"")</f>
      </c>
      <c r="C105" s="99">
        <f>IF(Startlist!D$19="II",IF(Startlist!B$19="","",Startlist!B$19),"")</f>
      </c>
      <c r="D105" s="36">
        <f>IF(B105="","",Startlist!E21)</f>
      </c>
      <c r="E105" s="84">
        <f>IF(B105="","",Startlist!H21)</f>
      </c>
      <c r="F105" s="81">
        <f>IF(C105="","",Startlist!F21)</f>
      </c>
      <c r="G105" s="66">
        <f>IF($B105="","",'17-20'!C$14)</f>
      </c>
      <c r="H105" s="66">
        <f>IF($B105="","",'17-20'!E$14)</f>
      </c>
      <c r="I105" s="66">
        <f>IF($B105="","",'17-20'!G$14)</f>
      </c>
      <c r="J105" s="66">
        <f>IF($B105="","",'17-20'!I$14)</f>
      </c>
      <c r="K105" s="66">
        <f>IF($B105="","",'17-20'!K$14)</f>
      </c>
      <c r="L105" s="66">
        <f>IF($B105="","",'17-20'!M$14)</f>
      </c>
      <c r="M105" s="66">
        <f>IF($B105="","",'17-20'!O$14)</f>
      </c>
      <c r="N105" s="66">
        <f>IF($B105="","",'17-20'!Q$14)</f>
      </c>
      <c r="O105" s="66">
        <f>IF($B105="","",'17-20'!S$14)</f>
      </c>
      <c r="P105" s="82">
        <f>IF(B105="","",IF('17-20'!X$14=0,"",'17-20'!X$14))</f>
      </c>
    </row>
    <row r="106" spans="1:16" ht="19.5" customHeight="1" hidden="1">
      <c r="A106" s="78">
        <f t="shared" si="3"/>
        <v>104</v>
      </c>
      <c r="B106" s="98">
        <f>IF(Startlist!D$19="II",IF(Startlist!A$19="","",Startlist!A$19),"")</f>
      </c>
      <c r="C106" s="99">
        <f>IF(Startlist!D$19="II",IF(Startlist!B$19="","",Startlist!B$19),"")</f>
      </c>
      <c r="D106" s="36">
        <f>IF(B106="","",Startlist!E22)</f>
      </c>
      <c r="E106" s="84">
        <f>IF(B106="","",Startlist!H22)</f>
      </c>
      <c r="F106" s="81">
        <f>IF(C106="","",Startlist!F22)</f>
      </c>
      <c r="G106" s="66">
        <f>IF($B106="","",'17-20'!C$15)</f>
      </c>
      <c r="H106" s="66">
        <f>IF($B106="","",'17-20'!E$15)</f>
      </c>
      <c r="I106" s="66">
        <f>IF($B106="","",'17-20'!G$15)</f>
      </c>
      <c r="J106" s="66">
        <f>IF($B106="","",'17-20'!I$15)</f>
      </c>
      <c r="K106" s="66">
        <f>IF($B106="","",'17-20'!K$15)</f>
      </c>
      <c r="L106" s="66">
        <f>IF($B106="","",'17-20'!M$15)</f>
      </c>
      <c r="M106" s="66">
        <f>IF($B106="","",'17-20'!O$15)</f>
      </c>
      <c r="N106" s="66">
        <f>IF($B106="","",'17-20'!Q$15)</f>
      </c>
      <c r="O106" s="66">
        <f>IF($B106="","",'17-20'!S$15)</f>
      </c>
      <c r="P106" s="82">
        <f>IF(B106="","",IF('17-20'!X$15=0,"",'17-20'!X$15))</f>
      </c>
    </row>
    <row r="107" spans="1:16" ht="19.5" customHeight="1" hidden="1">
      <c r="A107" s="79">
        <f t="shared" si="3"/>
        <v>105</v>
      </c>
      <c r="B107" s="98">
        <f>IF(Startlist!D$23="II",IF(Startlist!A$23="","",Startlist!A$23),"")</f>
      </c>
      <c r="C107" s="99">
        <f>IF(Startlist!D$23="II",IF(Startlist!B$23="","",Startlist!B$23),"")</f>
      </c>
      <c r="D107" s="36">
        <f>IF(B107="","",Startlist!E23)</f>
      </c>
      <c r="E107" s="84">
        <f>IF(B107="","",Startlist!H23)</f>
      </c>
      <c r="F107" s="81">
        <f>IF(C107="","",Startlist!F23)</f>
      </c>
      <c r="G107" s="66">
        <f>IF($B107="","",'21-24'!C$12)</f>
      </c>
      <c r="H107" s="66">
        <f>IF($B107="","",'21-24'!E$12)</f>
      </c>
      <c r="I107" s="66">
        <f>IF($B107="","",'21-24'!G$12)</f>
      </c>
      <c r="J107" s="66">
        <f>IF($B107="","",'21-24'!I$12)</f>
      </c>
      <c r="K107" s="66">
        <f>IF($B107="","",'21-24'!K$12)</f>
      </c>
      <c r="L107" s="66">
        <f>IF($B107="","",'21-24'!M$12)</f>
      </c>
      <c r="M107" s="66">
        <f>IF($B107="","",'21-24'!O$12)</f>
      </c>
      <c r="N107" s="66">
        <f>IF($B107="","",'21-24'!Q$12)</f>
      </c>
      <c r="O107" s="66">
        <f>IF($B107="","",'21-24'!S$12)</f>
      </c>
      <c r="P107" s="82">
        <f>IF(B107="","",IF('21-24'!X$12=0,"",'21-24'!X$12))</f>
      </c>
    </row>
    <row r="108" spans="1:16" ht="19.5" customHeight="1" hidden="1">
      <c r="A108" s="79">
        <f t="shared" si="3"/>
        <v>106</v>
      </c>
      <c r="B108" s="98">
        <f>IF(Startlist!D$23="II",IF(Startlist!A$23="","",Startlist!A$23),"")</f>
      </c>
      <c r="C108" s="99">
        <f>IF(Startlist!D$23="II",IF(Startlist!B$23="","",Startlist!B$23),"")</f>
      </c>
      <c r="D108" s="36">
        <f>IF(B108="","",Startlist!E24)</f>
      </c>
      <c r="E108" s="84">
        <f>IF(B108="","",Startlist!H24)</f>
      </c>
      <c r="F108" s="81">
        <f>IF(C108="","",Startlist!F24)</f>
      </c>
      <c r="G108" s="66">
        <f>IF($B108="","",'21-24'!C$13)</f>
      </c>
      <c r="H108" s="66">
        <f>IF($B108="","",'21-24'!E$13)</f>
      </c>
      <c r="I108" s="66">
        <f>IF($B108="","",'21-24'!G$13)</f>
      </c>
      <c r="J108" s="66">
        <f>IF($B108="","",'21-24'!I$13)</f>
      </c>
      <c r="K108" s="66">
        <f>IF($B108="","",'21-24'!K$13)</f>
      </c>
      <c r="L108" s="66">
        <f>IF($B108="","",'21-24'!M$13)</f>
      </c>
      <c r="M108" s="66">
        <f>IF($B108="","",'21-24'!O$13)</f>
      </c>
      <c r="N108" s="66">
        <f>IF($B108="","",'21-24'!Q$13)</f>
      </c>
      <c r="O108" s="66">
        <f>IF($B108="","",'21-24'!S$13)</f>
      </c>
      <c r="P108" s="82">
        <f>IF(B108="","",IF('21-24'!X$13=0,"",'21-24'!X$13))</f>
      </c>
    </row>
    <row r="109" spans="1:16" ht="19.5" customHeight="1" hidden="1">
      <c r="A109" s="79">
        <f t="shared" si="3"/>
        <v>107</v>
      </c>
      <c r="B109" s="98">
        <f>IF(Startlist!D$23="II",IF(Startlist!A$23="","",Startlist!A$23),"")</f>
      </c>
      <c r="C109" s="99">
        <f>IF(Startlist!D$23="II",IF(Startlist!B$23="","",Startlist!B$23),"")</f>
      </c>
      <c r="D109" s="36">
        <f>IF(B109="","",Startlist!E25)</f>
      </c>
      <c r="E109" s="84">
        <f>IF(B109="","",Startlist!H25)</f>
      </c>
      <c r="F109" s="81">
        <f>IF(C109="","",Startlist!F25)</f>
      </c>
      <c r="G109" s="66">
        <f>IF($B109="","",'21-24'!C$14)</f>
      </c>
      <c r="H109" s="66">
        <f>IF($B109="","",'21-24'!E$14)</f>
      </c>
      <c r="I109" s="66">
        <f>IF($B109="","",'21-24'!G$14)</f>
      </c>
      <c r="J109" s="66">
        <f>IF($B109="","",'21-24'!I$14)</f>
      </c>
      <c r="K109" s="66">
        <f>IF($B109="","",'21-24'!K$14)</f>
      </c>
      <c r="L109" s="66">
        <f>IF($B109="","",'21-24'!M$14)</f>
      </c>
      <c r="M109" s="66">
        <f>IF($B109="","",'21-24'!O$14)</f>
      </c>
      <c r="N109" s="66">
        <f>IF($B109="","",'21-24'!Q$14)</f>
      </c>
      <c r="O109" s="66">
        <f>IF($B109="","",'21-24'!S$14)</f>
      </c>
      <c r="P109" s="82">
        <f>IF(B109="","",IF('21-24'!X$14=0,"",'21-24'!X$14))</f>
      </c>
    </row>
    <row r="110" spans="1:16" ht="19.5" customHeight="1" hidden="1">
      <c r="A110" s="79">
        <f t="shared" si="3"/>
        <v>108</v>
      </c>
      <c r="B110" s="98">
        <f>IF(Startlist!D$23="II",IF(Startlist!A$23="","",Startlist!A$23),"")</f>
      </c>
      <c r="C110" s="99">
        <f>IF(Startlist!D$23="II",IF(Startlist!B$23="","",Startlist!B$23),"")</f>
      </c>
      <c r="D110" s="36">
        <f>IF(B110="","",Startlist!E26)</f>
      </c>
      <c r="E110" s="84">
        <f>IF(B110="","",Startlist!H26)</f>
      </c>
      <c r="F110" s="81">
        <f>IF(C110="","",Startlist!F26)</f>
      </c>
      <c r="G110" s="66">
        <f>IF($B110="","",'21-24'!C$15)</f>
      </c>
      <c r="H110" s="66">
        <f>IF($B110="","",'21-24'!E$15)</f>
      </c>
      <c r="I110" s="66">
        <f>IF($B110="","",'21-24'!G$15)</f>
      </c>
      <c r="J110" s="66">
        <f>IF($B110="","",'21-24'!I$15)</f>
      </c>
      <c r="K110" s="66">
        <f>IF($B110="","",'21-24'!K$15)</f>
      </c>
      <c r="L110" s="66">
        <f>IF($B110="","",'21-24'!M$15)</f>
      </c>
      <c r="M110" s="66">
        <f>IF($B110="","",'21-24'!O$15)</f>
      </c>
      <c r="N110" s="66">
        <f>IF($B110="","",'21-24'!Q$15)</f>
      </c>
      <c r="O110" s="66">
        <f>IF($B110="","",'21-24'!S$15)</f>
      </c>
      <c r="P110" s="82">
        <f>IF(B110="","",IF('21-24'!X$15=0,"",'21-24'!X$15))</f>
      </c>
    </row>
    <row r="111" spans="1:16" ht="19.5" customHeight="1" hidden="1">
      <c r="A111" s="79">
        <f t="shared" si="3"/>
        <v>109</v>
      </c>
      <c r="B111" s="98">
        <f>IF(Startlist!D$27="II",IF(Startlist!#REF!="","",Startlist!#REF!),"")</f>
      </c>
      <c r="C111" s="99">
        <f>IF(Startlist!D$27="II",IF(Startlist!B$27="","",Startlist!B$27),"")</f>
      </c>
      <c r="D111" s="36">
        <f>IF(B111="","",Startlist!E27)</f>
      </c>
      <c r="E111" s="84">
        <f>IF(B111="","",Startlist!H27)</f>
      </c>
      <c r="F111" s="81">
        <f>IF(C111="","",Startlist!F27)</f>
      </c>
      <c r="G111" s="66">
        <f>IF($B111="","",'25-28'!C$12)</f>
      </c>
      <c r="H111" s="66">
        <f>IF($B111="","",'25-28'!E$12)</f>
      </c>
      <c r="I111" s="66">
        <f>IF($B111="","",'25-28'!G$12)</f>
      </c>
      <c r="J111" s="66">
        <f>IF($B111="","",'25-28'!I$12)</f>
      </c>
      <c r="K111" s="66">
        <f>IF($B111="","",'25-28'!K$12)</f>
      </c>
      <c r="L111" s="66">
        <f>IF($B111="","",'25-28'!M$12)</f>
      </c>
      <c r="M111" s="66">
        <f>IF($B111="","",'25-28'!O$12)</f>
      </c>
      <c r="N111" s="66">
        <f>IF($B111="","",'25-28'!Q$12)</f>
      </c>
      <c r="O111" s="66">
        <f>IF($B111="","",'25-28'!S$12)</f>
      </c>
      <c r="P111" s="82">
        <f>IF(B111="","",IF('25-28'!X$12=0,"",'25-28'!X$12))</f>
      </c>
    </row>
    <row r="112" spans="1:16" ht="19.5" customHeight="1" hidden="1">
      <c r="A112" s="79">
        <f t="shared" si="3"/>
        <v>110</v>
      </c>
      <c r="B112" s="98">
        <f>IF(Startlist!D$27="II",IF(Startlist!#REF!="","",Startlist!#REF!),"")</f>
      </c>
      <c r="C112" s="99">
        <f>IF(Startlist!D$27="II",IF(Startlist!B$27="","",Startlist!B$27),"")</f>
      </c>
      <c r="D112" s="36">
        <f>IF(B112="","",Startlist!E28)</f>
      </c>
      <c r="E112" s="84">
        <f>IF(B112="","",Startlist!H28)</f>
      </c>
      <c r="F112" s="81">
        <f>IF(C112="","",Startlist!F28)</f>
      </c>
      <c r="G112" s="66">
        <f>IF($B112="","",'25-28'!C$13)</f>
      </c>
      <c r="H112" s="66">
        <f>IF($B112="","",'25-28'!E$13)</f>
      </c>
      <c r="I112" s="66">
        <f>IF($B112="","",'25-28'!G$13)</f>
      </c>
      <c r="J112" s="66">
        <f>IF($B112="","",'25-28'!I$13)</f>
      </c>
      <c r="K112" s="66">
        <f>IF($B112="","",'25-28'!K$13)</f>
      </c>
      <c r="L112" s="66">
        <f>IF($B112="","",'25-28'!M$13)</f>
      </c>
      <c r="M112" s="66">
        <f>IF($B112="","",'25-28'!O$13)</f>
      </c>
      <c r="N112" s="66">
        <f>IF($B112="","",'25-28'!Q$13)</f>
      </c>
      <c r="O112" s="66">
        <f>IF($B112="","",'25-28'!S$13)</f>
      </c>
      <c r="P112" s="82">
        <f>IF(B112="","",IF('25-28'!X$13=0,"",'25-28'!X$13))</f>
      </c>
    </row>
    <row r="113" spans="1:16" ht="19.5" customHeight="1" hidden="1">
      <c r="A113" s="79">
        <f t="shared" si="3"/>
        <v>111</v>
      </c>
      <c r="B113" s="98">
        <f>IF(Startlist!D$27="II",IF(Startlist!#REF!="","",Startlist!#REF!),"")</f>
      </c>
      <c r="C113" s="99">
        <f>IF(Startlist!D$27="II",IF(Startlist!B$27="","",Startlist!B$27),"")</f>
      </c>
      <c r="D113" s="36">
        <f>IF(B113="","",Startlist!E29)</f>
      </c>
      <c r="E113" s="84">
        <f>IF(B113="","",Startlist!H29)</f>
      </c>
      <c r="F113" s="81">
        <f>IF(C113="","",Startlist!F29)</f>
      </c>
      <c r="G113" s="66">
        <f>IF($B113="","",'25-28'!C$14)</f>
      </c>
      <c r="H113" s="66">
        <f>IF($B113="","",'25-28'!E$14)</f>
      </c>
      <c r="I113" s="66">
        <f>IF($B113="","",'25-28'!G$14)</f>
      </c>
      <c r="J113" s="66">
        <f>IF($B113="","",'25-28'!I$14)</f>
      </c>
      <c r="K113" s="66">
        <f>IF($B113="","",'25-28'!K$14)</f>
      </c>
      <c r="L113" s="66">
        <f>IF($B113="","",'25-28'!M$14)</f>
      </c>
      <c r="M113" s="66">
        <f>IF($B113="","",'25-28'!O$14)</f>
      </c>
      <c r="N113" s="66">
        <f>IF($B113="","",'25-28'!Q$14)</f>
      </c>
      <c r="O113" s="66">
        <f>IF($B113="","",'25-28'!S$14)</f>
      </c>
      <c r="P113" s="82">
        <f>IF(B113="","",IF('25-28'!X$14=0,"",'25-28'!X$14))</f>
      </c>
    </row>
    <row r="114" spans="1:16" ht="19.5" customHeight="1" hidden="1">
      <c r="A114" s="79">
        <f t="shared" si="3"/>
        <v>112</v>
      </c>
      <c r="B114" s="98">
        <f>IF(Startlist!D$27="II",IF(Startlist!#REF!="","",Startlist!#REF!),"")</f>
      </c>
      <c r="C114" s="99">
        <f>IF(Startlist!D$27="II",IF(Startlist!B$27="","",Startlist!B$27),"")</f>
      </c>
      <c r="D114" s="36">
        <f>IF(B114="","",Startlist!E30)</f>
      </c>
      <c r="E114" s="84">
        <f>IF(B114="","",Startlist!H30)</f>
      </c>
      <c r="F114" s="81">
        <f>IF(C114="","",Startlist!F30)</f>
      </c>
      <c r="G114" s="66">
        <f>IF($B114="","",'25-28'!C$15)</f>
      </c>
      <c r="H114" s="66">
        <f>IF($B114="","",'25-28'!E$15)</f>
      </c>
      <c r="I114" s="66">
        <f>IF($B114="","",'25-28'!G$15)</f>
      </c>
      <c r="J114" s="66">
        <f>IF($B114="","",'25-28'!I$15)</f>
      </c>
      <c r="K114" s="66">
        <f>IF($B114="","",'25-28'!K$15)</f>
      </c>
      <c r="L114" s="66">
        <f>IF($B114="","",'25-28'!M$15)</f>
      </c>
      <c r="M114" s="66">
        <f>IF($B114="","",'25-28'!O$15)</f>
      </c>
      <c r="N114" s="66">
        <f>IF($B114="","",'25-28'!Q$15)</f>
      </c>
      <c r="O114" s="66">
        <f>IF($B114="","",'25-28'!S$15)</f>
      </c>
      <c r="P114" s="82">
        <f>IF(B114="","",IF('25-28'!X$15=0,"",'25-28'!X$15))</f>
      </c>
    </row>
    <row r="115" spans="1:16" ht="12" customHeight="1">
      <c r="A115" s="51"/>
      <c r="B115" s="138"/>
      <c r="C115" s="138"/>
      <c r="D115" s="52"/>
      <c r="E115" s="52"/>
      <c r="F115" s="54"/>
      <c r="G115" s="52"/>
      <c r="H115" s="52"/>
      <c r="I115" s="52"/>
      <c r="J115" s="52"/>
      <c r="K115" s="52"/>
      <c r="L115" s="52"/>
      <c r="M115" s="52"/>
      <c r="N115" s="52"/>
      <c r="O115" s="52"/>
      <c r="P115" s="69"/>
    </row>
    <row r="116" spans="1:16" ht="12" customHeight="1">
      <c r="A116" s="59"/>
      <c r="B116" s="60"/>
      <c r="C116" s="61"/>
      <c r="D116" s="60"/>
      <c r="E116" s="60"/>
      <c r="F116" s="62"/>
      <c r="G116" s="60"/>
      <c r="H116" s="60"/>
      <c r="I116" s="60"/>
      <c r="J116" s="60"/>
      <c r="K116" s="60"/>
      <c r="L116" s="60"/>
      <c r="M116" s="60"/>
      <c r="N116" s="60"/>
      <c r="O116" s="60"/>
      <c r="P116" s="70"/>
    </row>
    <row r="117" spans="1:16" ht="19.5" customHeight="1">
      <c r="A117" s="59"/>
      <c r="B117" s="60"/>
      <c r="C117" s="209"/>
      <c r="D117" s="209"/>
      <c r="E117" s="209"/>
      <c r="F117" s="209"/>
      <c r="G117" s="60"/>
      <c r="H117" s="60"/>
      <c r="I117" s="60"/>
      <c r="J117" s="60"/>
      <c r="K117" s="60"/>
      <c r="L117" s="60"/>
      <c r="M117" s="60"/>
      <c r="N117" s="60"/>
      <c r="O117" s="60"/>
      <c r="P117" s="70"/>
    </row>
    <row r="118" spans="1:16" ht="19.5" customHeight="1">
      <c r="A118" s="59"/>
      <c r="B118" s="210"/>
      <c r="C118" s="210"/>
      <c r="D118" s="210"/>
      <c r="E118" s="210"/>
      <c r="F118" s="210"/>
      <c r="G118" s="60"/>
      <c r="H118" s="60"/>
      <c r="I118" s="60"/>
      <c r="J118" s="60"/>
      <c r="K118" s="60"/>
      <c r="L118" s="60"/>
      <c r="M118" s="60"/>
      <c r="N118" s="60"/>
      <c r="O118" s="60"/>
      <c r="P118" s="70"/>
    </row>
    <row r="119" spans="1:16" ht="19.5" customHeight="1">
      <c r="A119" s="59"/>
      <c r="B119" s="206"/>
      <c r="C119" s="206"/>
      <c r="D119" s="60"/>
      <c r="E119" s="60"/>
      <c r="F119" s="62"/>
      <c r="G119" s="60"/>
      <c r="H119" s="60"/>
      <c r="I119" s="60"/>
      <c r="J119" s="60"/>
      <c r="K119" s="60"/>
      <c r="L119" s="60"/>
      <c r="M119" s="60"/>
      <c r="N119" s="60"/>
      <c r="O119" s="60"/>
      <c r="P119" s="70"/>
    </row>
    <row r="120" spans="1:16" ht="19.5" customHeight="1">
      <c r="A120" s="59"/>
      <c r="B120" s="60"/>
      <c r="C120" s="61"/>
      <c r="D120" s="60"/>
      <c r="E120" s="60"/>
      <c r="F120" s="62"/>
      <c r="G120" s="60"/>
      <c r="H120" s="60"/>
      <c r="I120" s="60"/>
      <c r="J120" s="60"/>
      <c r="K120" s="60"/>
      <c r="L120" s="60"/>
      <c r="M120" s="60"/>
      <c r="N120" s="60"/>
      <c r="O120" s="60"/>
      <c r="P120" s="70"/>
    </row>
    <row r="121" spans="1:16" ht="19.5" customHeight="1">
      <c r="A121" s="59"/>
      <c r="B121" s="60"/>
      <c r="C121" s="61"/>
      <c r="D121" s="60"/>
      <c r="E121" s="60"/>
      <c r="F121" s="62"/>
      <c r="G121" s="60"/>
      <c r="H121" s="60"/>
      <c r="I121" s="60"/>
      <c r="J121" s="60"/>
      <c r="K121" s="60"/>
      <c r="L121" s="60"/>
      <c r="M121" s="60"/>
      <c r="N121" s="60"/>
      <c r="O121" s="60"/>
      <c r="P121" s="70"/>
    </row>
    <row r="122" spans="1:16" ht="19.5" customHeight="1">
      <c r="A122" s="59"/>
      <c r="B122" s="60"/>
      <c r="C122" s="61"/>
      <c r="D122" s="60"/>
      <c r="E122" s="60"/>
      <c r="F122" s="62"/>
      <c r="G122" s="60"/>
      <c r="H122" s="60"/>
      <c r="I122" s="60"/>
      <c r="J122" s="60"/>
      <c r="K122" s="60"/>
      <c r="L122" s="60"/>
      <c r="M122" s="60"/>
      <c r="N122" s="60"/>
      <c r="O122" s="60"/>
      <c r="P122" s="70"/>
    </row>
    <row r="123" spans="1:16" ht="19.5" customHeight="1">
      <c r="A123" s="59"/>
      <c r="B123" s="60"/>
      <c r="C123" s="61"/>
      <c r="D123" s="60"/>
      <c r="E123" s="60"/>
      <c r="F123" s="62"/>
      <c r="G123" s="60"/>
      <c r="H123" s="60"/>
      <c r="I123" s="60"/>
      <c r="J123" s="60"/>
      <c r="K123" s="60"/>
      <c r="L123" s="60"/>
      <c r="M123" s="60"/>
      <c r="N123" s="60"/>
      <c r="O123" s="60"/>
      <c r="P123" s="70"/>
    </row>
    <row r="124" spans="1:16" ht="19.5" customHeight="1">
      <c r="A124" s="59"/>
      <c r="B124" s="60" t="s">
        <v>0</v>
      </c>
      <c r="C124" s="61"/>
      <c r="D124" s="60"/>
      <c r="E124" s="60"/>
      <c r="F124" s="62"/>
      <c r="G124" s="60"/>
      <c r="H124" s="60"/>
      <c r="I124" s="60"/>
      <c r="J124" s="60"/>
      <c r="K124" s="60"/>
      <c r="L124" s="60"/>
      <c r="M124" s="60"/>
      <c r="N124" s="60"/>
      <c r="O124" s="60"/>
      <c r="P124" s="70"/>
    </row>
    <row r="125" spans="1:16" ht="19.5" customHeight="1">
      <c r="A125" s="55"/>
      <c r="B125" s="56"/>
      <c r="C125" s="57"/>
      <c r="D125" s="56"/>
      <c r="E125" s="56"/>
      <c r="F125" s="58"/>
      <c r="G125" s="56"/>
      <c r="H125" s="56"/>
      <c r="I125" s="56"/>
      <c r="J125" s="56"/>
      <c r="K125" s="56"/>
      <c r="L125" s="56"/>
      <c r="M125" s="56"/>
      <c r="N125" s="56"/>
      <c r="O125" s="56"/>
      <c r="P125" s="71"/>
    </row>
    <row r="126" spans="1:16" ht="19.5" customHeight="1">
      <c r="A126" s="38"/>
      <c r="B126" s="16"/>
      <c r="C126" s="16"/>
      <c r="D126" s="16"/>
      <c r="E126" s="16"/>
      <c r="F126" s="16"/>
      <c r="G126" s="17"/>
      <c r="H126" s="17" t="s">
        <v>0</v>
      </c>
      <c r="I126" s="17"/>
      <c r="J126" s="17"/>
      <c r="K126" s="17"/>
      <c r="L126" s="17"/>
      <c r="M126" s="17"/>
      <c r="N126" s="17"/>
      <c r="O126" s="17"/>
      <c r="P126" s="72"/>
    </row>
    <row r="127" spans="1:16" ht="19.5" customHeight="1">
      <c r="A127" s="38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72"/>
    </row>
    <row r="128" spans="1:16" ht="19.5" customHeight="1">
      <c r="A128" s="38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72"/>
    </row>
    <row r="129" spans="1:16" ht="19.5" customHeight="1">
      <c r="A129" s="38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72"/>
    </row>
    <row r="130" spans="1:16" ht="19.5" customHeight="1">
      <c r="A130" s="38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2"/>
    </row>
    <row r="131" spans="1:16" ht="19.5" customHeight="1">
      <c r="A131" s="38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72"/>
    </row>
    <row r="132" spans="1:16" ht="19.5" customHeight="1">
      <c r="A132" s="38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72"/>
    </row>
    <row r="133" spans="1:16" ht="19.5" customHeight="1">
      <c r="A133" s="3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72"/>
    </row>
    <row r="134" spans="1:16" ht="19.5" customHeight="1">
      <c r="A134" s="3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72"/>
    </row>
    <row r="135" spans="1:16" ht="19.5" customHeight="1">
      <c r="A135" s="3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72"/>
    </row>
    <row r="136" spans="1:16" ht="19.5" customHeight="1">
      <c r="A136" s="38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72"/>
    </row>
    <row r="137" spans="1:16" ht="19.5" customHeight="1">
      <c r="A137" s="38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72"/>
    </row>
    <row r="138" spans="1:16" ht="19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72"/>
    </row>
    <row r="139" spans="1:16" ht="19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72"/>
    </row>
    <row r="140" spans="1:16" ht="19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72"/>
    </row>
    <row r="141" spans="1:16" ht="19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72"/>
    </row>
    <row r="142" spans="1:16" ht="19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72"/>
    </row>
    <row r="143" spans="1:16" ht="19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72"/>
    </row>
    <row r="144" spans="1:16" ht="19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72"/>
    </row>
    <row r="145" spans="1:16" ht="19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72"/>
    </row>
    <row r="146" spans="1:16" ht="19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72"/>
    </row>
    <row r="147" spans="1:16" ht="19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72"/>
    </row>
    <row r="148" spans="1:16" ht="19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72"/>
    </row>
    <row r="149" spans="1:16" ht="19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72"/>
    </row>
    <row r="150" spans="1:16" ht="19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72"/>
    </row>
    <row r="151" spans="1:16" ht="19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72"/>
    </row>
    <row r="152" spans="1:16" ht="19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72"/>
    </row>
    <row r="153" spans="1:16" ht="19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72"/>
    </row>
    <row r="154" spans="1:16" ht="19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72"/>
    </row>
    <row r="155" spans="1:16" ht="19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72"/>
    </row>
    <row r="156" spans="1:16" ht="19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72"/>
    </row>
    <row r="157" spans="1:16" ht="19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9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9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9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9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9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9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9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9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9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9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9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9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9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9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9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9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9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9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9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9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9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9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9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9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9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19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19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9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9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9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9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9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9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9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9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9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9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9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9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9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9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9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9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9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19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ht="19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9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9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9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9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9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ht="19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9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9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19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9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9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9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9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9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9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9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9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9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9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9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9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9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9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9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9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9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9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9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ht="19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ht="19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ht="19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19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19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9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9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19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19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9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9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9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9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9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9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19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19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ht="19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ht="19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9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9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9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9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9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9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9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9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9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9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9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ht="19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9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9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ht="19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19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ht="19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ht="19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9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9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9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9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ht="19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9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9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ht="19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9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ht="19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9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9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9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9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9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9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9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ht="19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ht="19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9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ht="19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ht="19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ht="19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9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9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ht="19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ht="19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9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9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9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9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9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9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9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9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9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9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9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9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9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9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9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9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9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9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ht="19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ht="19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ht="19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ht="19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ht="19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ht="19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1:16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1:16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1:16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1:16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6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1:16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1:16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1:16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6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1:16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1:16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1:16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1:16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1:16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1:16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1:16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1:16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1:16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1:16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1:16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1:16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1:16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1:16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1:16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1:16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1:16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1:16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1:16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1:16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1:16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1:16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1:16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1:16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1:16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1:16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1:16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1:16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1:16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1:16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16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1:16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1:16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1:16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1:16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1:16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1:16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1:16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1:16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1:16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1:16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1:16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1:16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1:16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1:16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1:16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1:16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1:16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1:16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1:16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1:16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1:16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1:16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1:16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1:16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1:16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1:16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1:16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1:16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1:16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1:16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1:16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1:16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1:16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1:16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1:16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1:16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1:16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1:16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1:16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1:16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1:16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1:16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</sheetData>
  <sheetProtection sort="0"/>
  <mergeCells count="5">
    <mergeCell ref="B119:C119"/>
    <mergeCell ref="A1:A2"/>
    <mergeCell ref="B1:O1"/>
    <mergeCell ref="C117:F117"/>
    <mergeCell ref="B118:F118"/>
  </mergeCells>
  <printOptions/>
  <pageMargins left="0" right="0" top="0.6299212598425197" bottom="0.984251968503937" header="0.5118110236220472" footer="0.5118110236220472"/>
  <pageSetup horizontalDpi="300" verticalDpi="300" orientation="portrait" paperSize="9" scale="95" r:id="rId1"/>
  <headerFooter alignWithMargins="0">
    <oddFooter>&amp;L&amp;D  &amp;T&amp;CHlavní rozhodčí
Jiří Polomis&amp;RŘeditel soutěže
Ing. Petr Řádek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indexed="10"/>
  </sheetPr>
  <dimension ref="A1:V178"/>
  <sheetViews>
    <sheetView view="pageBreakPreview" zoomScale="55" zoomScaleSheetLayoutView="5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68" sqref="W68"/>
    </sheetView>
  </sheetViews>
  <sheetFormatPr defaultColWidth="9.00390625" defaultRowHeight="12.75"/>
  <cols>
    <col min="1" max="1" width="8.00390625" style="0" customWidth="1"/>
    <col min="2" max="2" width="16.625" style="0" customWidth="1"/>
    <col min="3" max="3" width="24.25390625" style="0" customWidth="1"/>
    <col min="4" max="4" width="25.625" style="0" customWidth="1"/>
    <col min="5" max="9" width="6.75390625" style="0" customWidth="1"/>
    <col min="10" max="10" width="8.25390625" style="0" customWidth="1"/>
    <col min="11" max="11" width="6.75390625" style="0" customWidth="1"/>
    <col min="12" max="12" width="8.25390625" style="0" customWidth="1"/>
    <col min="13" max="13" width="6.75390625" style="0" customWidth="1"/>
    <col min="14" max="14" width="9.25390625" style="0" customWidth="1"/>
    <col min="15" max="15" width="0.875" style="0" hidden="1" customWidth="1"/>
  </cols>
  <sheetData>
    <row r="1" spans="1:14" ht="95.25" customHeight="1" thickBot="1" thickTop="1">
      <c r="A1" s="239" t="str">
        <f>'jednotlivci celkem'!A1</f>
        <v>Pořadí</v>
      </c>
      <c r="B1" s="215" t="str">
        <f>'jednotlivci celkem'!B1:O1</f>
        <v>Okresní kolo "Dopravní soutěže mladých cyklistů" Tábor 2014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241" t="s">
        <v>18</v>
      </c>
    </row>
    <row r="2" spans="1:22" ht="57" customHeight="1" thickBot="1" thickTop="1">
      <c r="A2" s="240"/>
      <c r="B2" s="39" t="str">
        <f>Startlist!A2</f>
        <v>škola</v>
      </c>
      <c r="C2" s="39" t="str">
        <f>Startlist!B2</f>
        <v>město</v>
      </c>
      <c r="D2" s="39" t="str">
        <f>Startlist!C2</f>
        <v>vedoucí</v>
      </c>
      <c r="E2" s="41" t="str">
        <f>'jednotlivci celkem'!G2</f>
        <v>PSP</v>
      </c>
      <c r="F2" s="41" t="str">
        <f>'jednotlivci celkem'!H2</f>
        <v>PP</v>
      </c>
      <c r="G2" s="41" t="str">
        <f>'jednotlivci celkem'!I2</f>
        <v>DDH </v>
      </c>
      <c r="H2" s="41" t="str">
        <f>'jednotlivci celkem'!J2</f>
        <v>DDH  přest</v>
      </c>
      <c r="I2" s="41" t="str">
        <f>'jednotlivci celkem'!K2</f>
        <v>DDH celk.</v>
      </c>
      <c r="J2" s="41" t="str">
        <f>'jednotlivci celkem'!L2</f>
        <v>JZ </v>
      </c>
      <c r="K2" s="41"/>
      <c r="L2" s="41" t="str">
        <f>'jednotlivci celkem'!N2</f>
        <v>JZ celk.</v>
      </c>
      <c r="M2" s="41" t="str">
        <f>'jednotlivci celkem'!O2</f>
        <v>mapa</v>
      </c>
      <c r="N2" s="242"/>
      <c r="O2" s="1"/>
      <c r="P2" s="1"/>
      <c r="Q2" s="1"/>
      <c r="R2" s="1"/>
      <c r="S2" s="1"/>
      <c r="T2" s="1"/>
      <c r="U2" s="1"/>
      <c r="V2" s="1"/>
    </row>
    <row r="3" spans="1:22" ht="15" customHeight="1" thickBot="1" thickTop="1">
      <c r="A3" s="238">
        <v>1</v>
      </c>
      <c r="B3" s="218" t="str">
        <f>Startlist!A83</f>
        <v>ZŠ a MŠ 9. května, Sezimovo Ústí</v>
      </c>
      <c r="C3" s="221" t="str">
        <f>Startlist!B83</f>
        <v>Sezimovo Ústí</v>
      </c>
      <c r="D3" s="224" t="str">
        <f>Startlist!C83</f>
        <v>Pavla Lenzová</v>
      </c>
      <c r="E3" s="231">
        <f>'125-128'!C$17</f>
        <v>70</v>
      </c>
      <c r="F3" s="232">
        <f>'125-128'!E$17</f>
        <v>10</v>
      </c>
      <c r="G3" s="232">
        <f>'125-128'!G$17</f>
        <v>10</v>
      </c>
      <c r="H3" s="232">
        <f>'125-128'!I$17</f>
        <v>0</v>
      </c>
      <c r="I3" s="232">
        <f>'125-128'!K$17</f>
        <v>10</v>
      </c>
      <c r="J3" s="232">
        <f>'125-128'!M$17</f>
        <v>23</v>
      </c>
      <c r="K3" s="232">
        <f>'125-128'!O$17</f>
        <v>0</v>
      </c>
      <c r="L3" s="232">
        <f>'125-128'!Q$17</f>
        <v>23</v>
      </c>
      <c r="M3" s="234">
        <f>'125-128'!S$17</f>
        <v>15</v>
      </c>
      <c r="N3" s="233">
        <f>'125-128'!U$17</f>
        <v>128</v>
      </c>
      <c r="O3" s="1"/>
      <c r="P3" s="1"/>
      <c r="Q3" s="1"/>
      <c r="R3" s="1"/>
      <c r="S3" s="1"/>
      <c r="T3" s="1"/>
      <c r="U3" s="1"/>
      <c r="V3" s="1"/>
    </row>
    <row r="4" spans="1:22" ht="15" customHeight="1" thickBot="1" thickTop="1">
      <c r="A4" s="238"/>
      <c r="B4" s="219"/>
      <c r="C4" s="222"/>
      <c r="D4" s="225"/>
      <c r="E4" s="231"/>
      <c r="F4" s="232"/>
      <c r="G4" s="232"/>
      <c r="H4" s="232"/>
      <c r="I4" s="232"/>
      <c r="J4" s="232"/>
      <c r="K4" s="232"/>
      <c r="L4" s="232"/>
      <c r="M4" s="234"/>
      <c r="N4" s="233"/>
      <c r="O4" s="1"/>
      <c r="P4" s="1"/>
      <c r="Q4" s="1"/>
      <c r="R4" s="1"/>
      <c r="S4" s="1"/>
      <c r="T4" s="1"/>
      <c r="U4" s="1"/>
      <c r="V4" s="1"/>
    </row>
    <row r="5" spans="1:22" ht="15" customHeight="1" thickBot="1" thickTop="1">
      <c r="A5" s="238"/>
      <c r="B5" s="219"/>
      <c r="C5" s="222"/>
      <c r="D5" s="225"/>
      <c r="E5" s="231"/>
      <c r="F5" s="232"/>
      <c r="G5" s="232"/>
      <c r="H5" s="232"/>
      <c r="I5" s="232"/>
      <c r="J5" s="232"/>
      <c r="K5" s="232"/>
      <c r="L5" s="232"/>
      <c r="M5" s="234"/>
      <c r="N5" s="233"/>
      <c r="O5" s="1"/>
      <c r="P5" s="1"/>
      <c r="Q5" s="1"/>
      <c r="R5" s="1"/>
      <c r="S5" s="1"/>
      <c r="T5" s="1"/>
      <c r="U5" s="1"/>
      <c r="V5" s="1"/>
    </row>
    <row r="6" spans="1:14" ht="15" customHeight="1" thickBot="1" thickTop="1">
      <c r="A6" s="238"/>
      <c r="B6" s="220"/>
      <c r="C6" s="223"/>
      <c r="D6" s="226"/>
      <c r="E6" s="231"/>
      <c r="F6" s="232"/>
      <c r="G6" s="232"/>
      <c r="H6" s="232"/>
      <c r="I6" s="232"/>
      <c r="J6" s="232"/>
      <c r="K6" s="232"/>
      <c r="L6" s="232"/>
      <c r="M6" s="234"/>
      <c r="N6" s="233"/>
    </row>
    <row r="7" spans="1:14" ht="15" customHeight="1" thickBot="1" thickTop="1">
      <c r="A7" s="235">
        <f>1+A3</f>
        <v>2</v>
      </c>
      <c r="B7" s="218" t="str">
        <f>Startlist!A95</f>
        <v>ZŠ a MŠ Choustník</v>
      </c>
      <c r="C7" s="221" t="str">
        <f>Startlist!B95</f>
        <v>Choustník</v>
      </c>
      <c r="D7" s="224" t="str">
        <f>Startlist!C95</f>
        <v>Dana Punčochářová</v>
      </c>
      <c r="E7" s="231">
        <f>'137-140'!C$17</f>
        <v>55</v>
      </c>
      <c r="F7" s="232">
        <f>'137-140'!E$17</f>
        <v>0</v>
      </c>
      <c r="G7" s="232">
        <f>'137-140'!G$17</f>
        <v>20</v>
      </c>
      <c r="H7" s="232">
        <f>'137-140'!I$17</f>
        <v>0</v>
      </c>
      <c r="I7" s="232">
        <f>'137-140'!K$17</f>
        <v>20</v>
      </c>
      <c r="J7" s="232">
        <f>'137-140'!M$17</f>
        <v>51</v>
      </c>
      <c r="K7" s="232">
        <f>'137-140'!O$17</f>
        <v>0</v>
      </c>
      <c r="L7" s="232">
        <f>'137-140'!Q$17</f>
        <v>51</v>
      </c>
      <c r="M7" s="234">
        <f>'137-140'!S$17</f>
        <v>40</v>
      </c>
      <c r="N7" s="233">
        <f>'137-140'!U$17</f>
        <v>166</v>
      </c>
    </row>
    <row r="8" spans="1:14" ht="15" customHeight="1" thickBot="1" thickTop="1">
      <c r="A8" s="236"/>
      <c r="B8" s="219"/>
      <c r="C8" s="222"/>
      <c r="D8" s="225"/>
      <c r="E8" s="231"/>
      <c r="F8" s="232"/>
      <c r="G8" s="232"/>
      <c r="H8" s="232"/>
      <c r="I8" s="232"/>
      <c r="J8" s="232"/>
      <c r="K8" s="232"/>
      <c r="L8" s="232"/>
      <c r="M8" s="234"/>
      <c r="N8" s="233"/>
    </row>
    <row r="9" spans="1:14" ht="15" customHeight="1" thickBot="1" thickTop="1">
      <c r="A9" s="236"/>
      <c r="B9" s="219"/>
      <c r="C9" s="222"/>
      <c r="D9" s="225"/>
      <c r="E9" s="231"/>
      <c r="F9" s="232"/>
      <c r="G9" s="232"/>
      <c r="H9" s="232"/>
      <c r="I9" s="232"/>
      <c r="J9" s="232"/>
      <c r="K9" s="232"/>
      <c r="L9" s="232"/>
      <c r="M9" s="234"/>
      <c r="N9" s="233"/>
    </row>
    <row r="10" spans="1:15" ht="15" customHeight="1" thickBot="1" thickTop="1">
      <c r="A10" s="237"/>
      <c r="B10" s="220"/>
      <c r="C10" s="223"/>
      <c r="D10" s="226"/>
      <c r="E10" s="231"/>
      <c r="F10" s="232"/>
      <c r="G10" s="232"/>
      <c r="H10" s="232"/>
      <c r="I10" s="232"/>
      <c r="J10" s="232"/>
      <c r="K10" s="232"/>
      <c r="L10" s="232"/>
      <c r="M10" s="234"/>
      <c r="N10" s="233"/>
      <c r="O10" t="s">
        <v>0</v>
      </c>
    </row>
    <row r="11" spans="1:14" ht="15" customHeight="1" thickBot="1" thickTop="1">
      <c r="A11" s="235">
        <f>1+A7</f>
        <v>3</v>
      </c>
      <c r="B11" s="218" t="str">
        <f>Startlist!A31</f>
        <v>ZŠ a MŠ 9. května, Sezimovo Ústí</v>
      </c>
      <c r="C11" s="221" t="str">
        <f>Startlist!B31</f>
        <v>Sezimovo Ústí</v>
      </c>
      <c r="D11" s="224" t="str">
        <f>Startlist!C31</f>
        <v>Pavla Lenzová</v>
      </c>
      <c r="E11" s="231">
        <f>'29-32'!C$17</f>
        <v>50</v>
      </c>
      <c r="F11" s="232">
        <f>'29-32'!E$17</f>
        <v>10</v>
      </c>
      <c r="G11" s="232">
        <f>'29-32'!G$17</f>
        <v>45</v>
      </c>
      <c r="H11" s="232">
        <f>'29-32'!I$17</f>
        <v>0</v>
      </c>
      <c r="I11" s="232">
        <f>'29-32'!K$17</f>
        <v>45</v>
      </c>
      <c r="J11" s="232">
        <f>'29-32'!M$17</f>
        <v>55</v>
      </c>
      <c r="K11" s="232">
        <f>'29-32'!O$17</f>
        <v>0</v>
      </c>
      <c r="L11" s="232">
        <f>'29-32'!Q$17</f>
        <v>55</v>
      </c>
      <c r="M11" s="234">
        <f>'29-32'!S$17</f>
        <v>10</v>
      </c>
      <c r="N11" s="233">
        <f>'29-32'!U$17</f>
        <v>170</v>
      </c>
    </row>
    <row r="12" spans="1:14" ht="15" customHeight="1" thickBot="1" thickTop="1">
      <c r="A12" s="236"/>
      <c r="B12" s="219"/>
      <c r="C12" s="222"/>
      <c r="D12" s="225"/>
      <c r="E12" s="231"/>
      <c r="F12" s="232"/>
      <c r="G12" s="232"/>
      <c r="H12" s="232"/>
      <c r="I12" s="232"/>
      <c r="J12" s="232"/>
      <c r="K12" s="232"/>
      <c r="L12" s="232"/>
      <c r="M12" s="234"/>
      <c r="N12" s="233"/>
    </row>
    <row r="13" spans="1:14" ht="15" customHeight="1" thickBot="1" thickTop="1">
      <c r="A13" s="236"/>
      <c r="B13" s="219"/>
      <c r="C13" s="222"/>
      <c r="D13" s="225"/>
      <c r="E13" s="231"/>
      <c r="F13" s="232"/>
      <c r="G13" s="232"/>
      <c r="H13" s="232"/>
      <c r="I13" s="232"/>
      <c r="J13" s="232"/>
      <c r="K13" s="232"/>
      <c r="L13" s="232"/>
      <c r="M13" s="234"/>
      <c r="N13" s="233"/>
    </row>
    <row r="14" spans="1:14" ht="15" customHeight="1" thickBot="1" thickTop="1">
      <c r="A14" s="237"/>
      <c r="B14" s="220"/>
      <c r="C14" s="223"/>
      <c r="D14" s="226"/>
      <c r="E14" s="231"/>
      <c r="F14" s="232"/>
      <c r="G14" s="232"/>
      <c r="H14" s="232"/>
      <c r="I14" s="232"/>
      <c r="J14" s="232"/>
      <c r="K14" s="232"/>
      <c r="L14" s="232"/>
      <c r="M14" s="234"/>
      <c r="N14" s="233"/>
    </row>
    <row r="15" spans="1:16" ht="15" customHeight="1" thickBot="1" thickTop="1">
      <c r="A15" s="235">
        <f>1+A11</f>
        <v>4</v>
      </c>
      <c r="B15" s="218" t="str">
        <f>Startlist!A59</f>
        <v>ZŠ Soběslav, Tř. E. Beneše</v>
      </c>
      <c r="C15" s="221" t="str">
        <f>Startlist!B59</f>
        <v>Soběslav</v>
      </c>
      <c r="D15" s="224" t="str">
        <f>Startlist!C59</f>
        <v>Lenka Kubešová</v>
      </c>
      <c r="E15" s="231">
        <f>'101-104'!C$17</f>
        <v>75</v>
      </c>
      <c r="F15" s="232">
        <f>'101-104'!E$17</f>
        <v>25</v>
      </c>
      <c r="G15" s="232">
        <f>'101-104'!G$17</f>
        <v>20</v>
      </c>
      <c r="H15" s="232">
        <f>'101-104'!I$17</f>
        <v>0</v>
      </c>
      <c r="I15" s="232">
        <f>'101-104'!K$17</f>
        <v>20</v>
      </c>
      <c r="J15" s="232">
        <f>'101-104'!M$17</f>
        <v>45</v>
      </c>
      <c r="K15" s="232">
        <f>'101-104'!O$17</f>
        <v>0</v>
      </c>
      <c r="L15" s="232">
        <f>'101-104'!Q$17</f>
        <v>45</v>
      </c>
      <c r="M15" s="234">
        <f>'101-104'!S$17</f>
        <v>15</v>
      </c>
      <c r="N15" s="233">
        <f>'101-104'!U$17</f>
        <v>180</v>
      </c>
      <c r="P15" s="7"/>
    </row>
    <row r="16" spans="1:14" ht="15" customHeight="1" thickBot="1" thickTop="1">
      <c r="A16" s="236"/>
      <c r="B16" s="219"/>
      <c r="C16" s="222"/>
      <c r="D16" s="225"/>
      <c r="E16" s="231"/>
      <c r="F16" s="232"/>
      <c r="G16" s="232"/>
      <c r="H16" s="232"/>
      <c r="I16" s="232"/>
      <c r="J16" s="232"/>
      <c r="K16" s="232"/>
      <c r="L16" s="232"/>
      <c r="M16" s="234"/>
      <c r="N16" s="233"/>
    </row>
    <row r="17" spans="1:14" ht="15" customHeight="1" thickBot="1" thickTop="1">
      <c r="A17" s="236"/>
      <c r="B17" s="219"/>
      <c r="C17" s="222"/>
      <c r="D17" s="225"/>
      <c r="E17" s="231"/>
      <c r="F17" s="232"/>
      <c r="G17" s="232"/>
      <c r="H17" s="232"/>
      <c r="I17" s="232"/>
      <c r="J17" s="232"/>
      <c r="K17" s="232"/>
      <c r="L17" s="232"/>
      <c r="M17" s="234"/>
      <c r="N17" s="233"/>
    </row>
    <row r="18" spans="1:14" ht="15" customHeight="1" thickBot="1" thickTop="1">
      <c r="A18" s="237"/>
      <c r="B18" s="220"/>
      <c r="C18" s="223"/>
      <c r="D18" s="226"/>
      <c r="E18" s="231"/>
      <c r="F18" s="232"/>
      <c r="G18" s="232"/>
      <c r="H18" s="232"/>
      <c r="I18" s="232"/>
      <c r="J18" s="232"/>
      <c r="K18" s="232"/>
      <c r="L18" s="232"/>
      <c r="M18" s="234"/>
      <c r="N18" s="233"/>
    </row>
    <row r="19" spans="1:16" ht="15" customHeight="1" thickBot="1" thickTop="1">
      <c r="A19" s="235">
        <f>1+A15</f>
        <v>5</v>
      </c>
      <c r="B19" s="218" t="str">
        <f>Startlist!A79</f>
        <v>ZŠ Veselí nad Lužnicí, ČS armády</v>
      </c>
      <c r="C19" s="221" t="str">
        <f>Startlist!B79</f>
        <v>Veselí nad Lužnicí</v>
      </c>
      <c r="D19" s="224" t="str">
        <f>Startlist!C79</f>
        <v>Marie Chroustová</v>
      </c>
      <c r="E19" s="231">
        <f>'121-124'!C$17</f>
        <v>45</v>
      </c>
      <c r="F19" s="232">
        <f>'121-124'!E$17</f>
        <v>10</v>
      </c>
      <c r="G19" s="232">
        <f>'121-124'!G$17</f>
        <v>45</v>
      </c>
      <c r="H19" s="232">
        <f>'121-124'!I$17</f>
        <v>0</v>
      </c>
      <c r="I19" s="232">
        <f>'121-124'!K$17</f>
        <v>45</v>
      </c>
      <c r="J19" s="232">
        <f>'121-124'!M$17</f>
        <v>118</v>
      </c>
      <c r="K19" s="232">
        <f>'121-124'!O$17</f>
        <v>0</v>
      </c>
      <c r="L19" s="232">
        <f>'121-124'!Q$17</f>
        <v>118</v>
      </c>
      <c r="M19" s="234">
        <f>'121-124'!S$17</f>
        <v>20</v>
      </c>
      <c r="N19" s="233">
        <f>'121-124'!U$17</f>
        <v>238</v>
      </c>
      <c r="P19" s="8"/>
    </row>
    <row r="20" spans="1:14" ht="15" customHeight="1" thickBot="1" thickTop="1">
      <c r="A20" s="236"/>
      <c r="B20" s="219"/>
      <c r="C20" s="222"/>
      <c r="D20" s="225"/>
      <c r="E20" s="231"/>
      <c r="F20" s="232"/>
      <c r="G20" s="232"/>
      <c r="H20" s="232"/>
      <c r="I20" s="232"/>
      <c r="J20" s="232"/>
      <c r="K20" s="232"/>
      <c r="L20" s="232"/>
      <c r="M20" s="234"/>
      <c r="N20" s="233"/>
    </row>
    <row r="21" spans="1:14" ht="15" customHeight="1" thickBot="1" thickTop="1">
      <c r="A21" s="236"/>
      <c r="B21" s="219"/>
      <c r="C21" s="222"/>
      <c r="D21" s="225"/>
      <c r="E21" s="231"/>
      <c r="F21" s="232"/>
      <c r="G21" s="232"/>
      <c r="H21" s="232"/>
      <c r="I21" s="232"/>
      <c r="J21" s="232"/>
      <c r="K21" s="232"/>
      <c r="L21" s="232"/>
      <c r="M21" s="234"/>
      <c r="N21" s="233"/>
    </row>
    <row r="22" spans="1:14" ht="15" customHeight="1" thickBot="1" thickTop="1">
      <c r="A22" s="237"/>
      <c r="B22" s="220"/>
      <c r="C22" s="223"/>
      <c r="D22" s="226"/>
      <c r="E22" s="231"/>
      <c r="F22" s="232"/>
      <c r="G22" s="232"/>
      <c r="H22" s="232"/>
      <c r="I22" s="232"/>
      <c r="J22" s="232"/>
      <c r="K22" s="232"/>
      <c r="L22" s="232"/>
      <c r="M22" s="234"/>
      <c r="N22" s="233"/>
    </row>
    <row r="23" spans="1:14" ht="15" customHeight="1" thickBot="1" thickTop="1">
      <c r="A23" s="235">
        <f>1+A19</f>
        <v>6</v>
      </c>
      <c r="B23" s="218" t="str">
        <f>Startlist!A63</f>
        <v>ZŠ a MŠ Jistebnice</v>
      </c>
      <c r="C23" s="221" t="str">
        <f>Startlist!B63</f>
        <v>Jistebnice</v>
      </c>
      <c r="D23" s="224" t="str">
        <f>Startlist!C63</f>
        <v>Marcela Šmejkalová</v>
      </c>
      <c r="E23" s="231">
        <f>'105-108'!C$17</f>
        <v>105</v>
      </c>
      <c r="F23" s="232">
        <f>'105-108'!E$17</f>
        <v>25</v>
      </c>
      <c r="G23" s="232">
        <f>'105-108'!G$17</f>
        <v>50</v>
      </c>
      <c r="H23" s="232">
        <f>'105-108'!I$17</f>
        <v>0</v>
      </c>
      <c r="I23" s="232">
        <f>'105-108'!K$17</f>
        <v>50</v>
      </c>
      <c r="J23" s="232">
        <f>'105-108'!M$17</f>
        <v>48</v>
      </c>
      <c r="K23" s="232">
        <f>'105-108'!O$17</f>
        <v>0</v>
      </c>
      <c r="L23" s="232">
        <f>'105-108'!Q$17</f>
        <v>48</v>
      </c>
      <c r="M23" s="234">
        <f>'105-108'!S$17</f>
        <v>35</v>
      </c>
      <c r="N23" s="233">
        <f>'105-108'!U$17</f>
        <v>263</v>
      </c>
    </row>
    <row r="24" spans="1:14" ht="15" customHeight="1" thickBot="1" thickTop="1">
      <c r="A24" s="236"/>
      <c r="B24" s="219"/>
      <c r="C24" s="222"/>
      <c r="D24" s="225"/>
      <c r="E24" s="231"/>
      <c r="F24" s="232"/>
      <c r="G24" s="232"/>
      <c r="H24" s="232"/>
      <c r="I24" s="232"/>
      <c r="J24" s="232"/>
      <c r="K24" s="232"/>
      <c r="L24" s="232"/>
      <c r="M24" s="234"/>
      <c r="N24" s="233"/>
    </row>
    <row r="25" spans="1:14" ht="15" customHeight="1" thickBot="1" thickTop="1">
      <c r="A25" s="236"/>
      <c r="B25" s="219"/>
      <c r="C25" s="222"/>
      <c r="D25" s="225"/>
      <c r="E25" s="231"/>
      <c r="F25" s="232"/>
      <c r="G25" s="232"/>
      <c r="H25" s="232"/>
      <c r="I25" s="232"/>
      <c r="J25" s="232"/>
      <c r="K25" s="232"/>
      <c r="L25" s="232"/>
      <c r="M25" s="234"/>
      <c r="N25" s="233"/>
    </row>
    <row r="26" spans="1:14" ht="15" customHeight="1" thickBot="1" thickTop="1">
      <c r="A26" s="237"/>
      <c r="B26" s="220"/>
      <c r="C26" s="223"/>
      <c r="D26" s="226"/>
      <c r="E26" s="231"/>
      <c r="F26" s="232"/>
      <c r="G26" s="232"/>
      <c r="H26" s="232"/>
      <c r="I26" s="232"/>
      <c r="J26" s="232"/>
      <c r="K26" s="232"/>
      <c r="L26" s="232"/>
      <c r="M26" s="234"/>
      <c r="N26" s="233"/>
    </row>
    <row r="27" spans="1:14" ht="15" customHeight="1" thickBot="1" thickTop="1">
      <c r="A27" s="235">
        <f>1+A23</f>
        <v>7</v>
      </c>
      <c r="B27" s="218" t="str">
        <f>Startlist!A71</f>
        <v>Táborské soukromé gymnázium</v>
      </c>
      <c r="C27" s="221" t="str">
        <f>Startlist!B71</f>
        <v>Tábor</v>
      </c>
      <c r="D27" s="224" t="str">
        <f>Startlist!C71</f>
        <v>Zdeněk Novák</v>
      </c>
      <c r="E27" s="231">
        <f>'113-116'!C$17</f>
        <v>105</v>
      </c>
      <c r="F27" s="232">
        <f>'113-116'!E$17</f>
        <v>20</v>
      </c>
      <c r="G27" s="232">
        <f>'113-116'!G$17</f>
        <v>40</v>
      </c>
      <c r="H27" s="232">
        <f>'113-116'!I$17</f>
        <v>0</v>
      </c>
      <c r="I27" s="232">
        <f>'113-116'!K$17</f>
        <v>40</v>
      </c>
      <c r="J27" s="232">
        <f>'113-116'!M$17</f>
        <v>75</v>
      </c>
      <c r="K27" s="232">
        <f>'113-116'!O$17</f>
        <v>0</v>
      </c>
      <c r="L27" s="232">
        <f>'113-116'!Q$17</f>
        <v>75</v>
      </c>
      <c r="M27" s="234">
        <f>'113-116'!S$17</f>
        <v>25</v>
      </c>
      <c r="N27" s="233">
        <f>'113-116'!U$17</f>
        <v>265</v>
      </c>
    </row>
    <row r="28" spans="1:14" ht="15" customHeight="1" thickBot="1" thickTop="1">
      <c r="A28" s="236"/>
      <c r="B28" s="219"/>
      <c r="C28" s="222"/>
      <c r="D28" s="225"/>
      <c r="E28" s="231"/>
      <c r="F28" s="232"/>
      <c r="G28" s="232"/>
      <c r="H28" s="232"/>
      <c r="I28" s="232"/>
      <c r="J28" s="232"/>
      <c r="K28" s="232"/>
      <c r="L28" s="232"/>
      <c r="M28" s="234"/>
      <c r="N28" s="233"/>
    </row>
    <row r="29" spans="1:14" ht="15" customHeight="1" thickBot="1" thickTop="1">
      <c r="A29" s="236"/>
      <c r="B29" s="219"/>
      <c r="C29" s="222"/>
      <c r="D29" s="225"/>
      <c r="E29" s="231"/>
      <c r="F29" s="232"/>
      <c r="G29" s="232"/>
      <c r="H29" s="232"/>
      <c r="I29" s="232"/>
      <c r="J29" s="232"/>
      <c r="K29" s="232"/>
      <c r="L29" s="232"/>
      <c r="M29" s="234"/>
      <c r="N29" s="233"/>
    </row>
    <row r="30" spans="1:14" ht="15" customHeight="1" thickBot="1" thickTop="1">
      <c r="A30" s="237"/>
      <c r="B30" s="220"/>
      <c r="C30" s="223"/>
      <c r="D30" s="226"/>
      <c r="E30" s="231"/>
      <c r="F30" s="232"/>
      <c r="G30" s="232"/>
      <c r="H30" s="232"/>
      <c r="I30" s="232"/>
      <c r="J30" s="232"/>
      <c r="K30" s="232"/>
      <c r="L30" s="232"/>
      <c r="M30" s="234"/>
      <c r="N30" s="233"/>
    </row>
    <row r="31" spans="1:14" ht="15" customHeight="1" thickBot="1" thickTop="1">
      <c r="A31" s="235">
        <f>1+A27</f>
        <v>8</v>
      </c>
      <c r="B31" s="218" t="str">
        <f>Startlist!A67</f>
        <v>ZŠ Soběslav, Komenského</v>
      </c>
      <c r="C31" s="221" t="str">
        <f>Startlist!B67</f>
        <v>Soběslav</v>
      </c>
      <c r="D31" s="224" t="str">
        <f>Startlist!C67</f>
        <v>Romana Bláhová</v>
      </c>
      <c r="E31" s="231">
        <f>'109-112'!C$17</f>
        <v>75</v>
      </c>
      <c r="F31" s="232">
        <f>'109-112'!E$17</f>
        <v>20</v>
      </c>
      <c r="G31" s="232">
        <f>'109-112'!G$17</f>
        <v>70</v>
      </c>
      <c r="H31" s="232">
        <f>'109-112'!I$17</f>
        <v>0</v>
      </c>
      <c r="I31" s="232">
        <f>'109-112'!K$17</f>
        <v>70</v>
      </c>
      <c r="J31" s="232">
        <f>'109-112'!M$17</f>
        <v>95</v>
      </c>
      <c r="K31" s="232">
        <f>'109-112'!O$17</f>
        <v>0</v>
      </c>
      <c r="L31" s="232">
        <f>'109-112'!Q$17</f>
        <v>95</v>
      </c>
      <c r="M31" s="234">
        <f>'109-112'!S$17</f>
        <v>20</v>
      </c>
      <c r="N31" s="233">
        <f>'109-112'!U$17</f>
        <v>280</v>
      </c>
    </row>
    <row r="32" spans="1:14" ht="15" customHeight="1" thickBot="1" thickTop="1">
      <c r="A32" s="236"/>
      <c r="B32" s="219"/>
      <c r="C32" s="222"/>
      <c r="D32" s="225"/>
      <c r="E32" s="231"/>
      <c r="F32" s="232"/>
      <c r="G32" s="232"/>
      <c r="H32" s="232"/>
      <c r="I32" s="232"/>
      <c r="J32" s="232"/>
      <c r="K32" s="232"/>
      <c r="L32" s="232"/>
      <c r="M32" s="234"/>
      <c r="N32" s="233"/>
    </row>
    <row r="33" spans="1:14" ht="15" customHeight="1" thickBot="1" thickTop="1">
      <c r="A33" s="236"/>
      <c r="B33" s="219"/>
      <c r="C33" s="222"/>
      <c r="D33" s="225"/>
      <c r="E33" s="231"/>
      <c r="F33" s="232"/>
      <c r="G33" s="232"/>
      <c r="H33" s="232"/>
      <c r="I33" s="232"/>
      <c r="J33" s="232"/>
      <c r="K33" s="232"/>
      <c r="L33" s="232"/>
      <c r="M33" s="234"/>
      <c r="N33" s="233"/>
    </row>
    <row r="34" spans="1:14" ht="15" customHeight="1" thickBot="1" thickTop="1">
      <c r="A34" s="237"/>
      <c r="B34" s="220"/>
      <c r="C34" s="223"/>
      <c r="D34" s="226"/>
      <c r="E34" s="231"/>
      <c r="F34" s="232"/>
      <c r="G34" s="232"/>
      <c r="H34" s="232"/>
      <c r="I34" s="232"/>
      <c r="J34" s="232"/>
      <c r="K34" s="232"/>
      <c r="L34" s="232"/>
      <c r="M34" s="234"/>
      <c r="N34" s="233"/>
    </row>
    <row r="35" spans="1:14" ht="15" customHeight="1" thickBot="1" thickTop="1">
      <c r="A35" s="235">
        <f>1+A31</f>
        <v>9</v>
      </c>
      <c r="B35" s="218" t="str">
        <f>Startlist!A3</f>
        <v>ZŠ Soběslav, Tř. E. Beneše</v>
      </c>
      <c r="C35" s="221" t="str">
        <f>Startlist!B3</f>
        <v>Soběslav</v>
      </c>
      <c r="D35" s="224" t="str">
        <f>Startlist!C3</f>
        <v>Lenka Kubešová</v>
      </c>
      <c r="E35" s="231">
        <f>'1-4'!C$17</f>
        <v>85</v>
      </c>
      <c r="F35" s="232">
        <f>'1-4'!E$17</f>
        <v>25</v>
      </c>
      <c r="G35" s="232">
        <f>'1-4'!G$17</f>
        <v>75</v>
      </c>
      <c r="H35" s="232">
        <f>'1-4'!I$17</f>
        <v>0</v>
      </c>
      <c r="I35" s="232">
        <f>'1-4'!K$17</f>
        <v>75</v>
      </c>
      <c r="J35" s="232">
        <f>'1-4'!M$17</f>
        <v>95</v>
      </c>
      <c r="K35" s="232">
        <f>'1-4'!O$17</f>
        <v>0</v>
      </c>
      <c r="L35" s="232">
        <f>'1-4'!Q$17</f>
        <v>95</v>
      </c>
      <c r="M35" s="234">
        <f>'1-4'!S$17</f>
        <v>10</v>
      </c>
      <c r="N35" s="233">
        <f>'1-4'!U$17</f>
        <v>290</v>
      </c>
    </row>
    <row r="36" spans="1:14" ht="15" customHeight="1" thickBot="1" thickTop="1">
      <c r="A36" s="236"/>
      <c r="B36" s="219"/>
      <c r="C36" s="222"/>
      <c r="D36" s="229"/>
      <c r="E36" s="231"/>
      <c r="F36" s="232"/>
      <c r="G36" s="232"/>
      <c r="H36" s="232"/>
      <c r="I36" s="232"/>
      <c r="J36" s="232"/>
      <c r="K36" s="232"/>
      <c r="L36" s="232"/>
      <c r="M36" s="234"/>
      <c r="N36" s="233"/>
    </row>
    <row r="37" spans="1:14" ht="15" customHeight="1" thickBot="1" thickTop="1">
      <c r="A37" s="236"/>
      <c r="B37" s="219"/>
      <c r="C37" s="222"/>
      <c r="D37" s="229"/>
      <c r="E37" s="231"/>
      <c r="F37" s="232"/>
      <c r="G37" s="232"/>
      <c r="H37" s="232"/>
      <c r="I37" s="232"/>
      <c r="J37" s="232"/>
      <c r="K37" s="232"/>
      <c r="L37" s="232"/>
      <c r="M37" s="234"/>
      <c r="N37" s="233"/>
    </row>
    <row r="38" spans="1:14" ht="15" customHeight="1" thickBot="1" thickTop="1">
      <c r="A38" s="237"/>
      <c r="B38" s="220"/>
      <c r="C38" s="223"/>
      <c r="D38" s="230"/>
      <c r="E38" s="231"/>
      <c r="F38" s="232"/>
      <c r="G38" s="232"/>
      <c r="H38" s="232"/>
      <c r="I38" s="232"/>
      <c r="J38" s="232"/>
      <c r="K38" s="232"/>
      <c r="L38" s="232"/>
      <c r="M38" s="234"/>
      <c r="N38" s="233"/>
    </row>
    <row r="39" spans="1:14" ht="15" customHeight="1" thickBot="1" thickTop="1">
      <c r="A39" s="235">
        <f>1+A35</f>
        <v>10</v>
      </c>
      <c r="B39" s="218" t="str">
        <f>Startlist!A87</f>
        <v>ZŠ a MŠ Mikuláše z Husi, Tábor</v>
      </c>
      <c r="C39" s="221" t="str">
        <f>Startlist!B87</f>
        <v>Tábor</v>
      </c>
      <c r="D39" s="224" t="str">
        <f>Startlist!C87</f>
        <v>Petr Pavliš</v>
      </c>
      <c r="E39" s="231">
        <f>'129-132'!C$17</f>
        <v>120</v>
      </c>
      <c r="F39" s="232">
        <f>'129-132'!E$17</f>
        <v>15</v>
      </c>
      <c r="G39" s="232">
        <f>'129-132'!G$17</f>
        <v>75</v>
      </c>
      <c r="H39" s="232">
        <f>'129-132'!I$17</f>
        <v>0</v>
      </c>
      <c r="I39" s="232">
        <f>'129-132'!K$17</f>
        <v>75</v>
      </c>
      <c r="J39" s="232">
        <f>'129-132'!M$17</f>
        <v>133</v>
      </c>
      <c r="K39" s="232">
        <f>'129-132'!O$17</f>
        <v>0</v>
      </c>
      <c r="L39" s="232">
        <f>'129-132'!Q$17</f>
        <v>133</v>
      </c>
      <c r="M39" s="234">
        <f>'129-132'!S$17</f>
        <v>15</v>
      </c>
      <c r="N39" s="233">
        <f>'129-132'!U$17</f>
        <v>358</v>
      </c>
    </row>
    <row r="40" spans="1:14" ht="15" customHeight="1" thickBot="1" thickTop="1">
      <c r="A40" s="236"/>
      <c r="B40" s="219"/>
      <c r="C40" s="222"/>
      <c r="D40" s="225"/>
      <c r="E40" s="231"/>
      <c r="F40" s="232"/>
      <c r="G40" s="232"/>
      <c r="H40" s="232"/>
      <c r="I40" s="232"/>
      <c r="J40" s="232"/>
      <c r="K40" s="232"/>
      <c r="L40" s="232"/>
      <c r="M40" s="234"/>
      <c r="N40" s="233"/>
    </row>
    <row r="41" spans="1:14" ht="15" customHeight="1" thickBot="1" thickTop="1">
      <c r="A41" s="236"/>
      <c r="B41" s="219"/>
      <c r="C41" s="222"/>
      <c r="D41" s="225"/>
      <c r="E41" s="231"/>
      <c r="F41" s="232"/>
      <c r="G41" s="232"/>
      <c r="H41" s="232"/>
      <c r="I41" s="232"/>
      <c r="J41" s="232"/>
      <c r="K41" s="232"/>
      <c r="L41" s="232"/>
      <c r="M41" s="234"/>
      <c r="N41" s="233"/>
    </row>
    <row r="42" spans="1:14" ht="15" customHeight="1" thickBot="1" thickTop="1">
      <c r="A42" s="237"/>
      <c r="B42" s="220"/>
      <c r="C42" s="223"/>
      <c r="D42" s="226"/>
      <c r="E42" s="231"/>
      <c r="F42" s="232"/>
      <c r="G42" s="232"/>
      <c r="H42" s="232"/>
      <c r="I42" s="232"/>
      <c r="J42" s="232"/>
      <c r="K42" s="232"/>
      <c r="L42" s="232"/>
      <c r="M42" s="234"/>
      <c r="N42" s="233"/>
    </row>
    <row r="43" spans="1:14" ht="15" customHeight="1" thickBot="1" thickTop="1">
      <c r="A43" s="235">
        <v>11</v>
      </c>
      <c r="B43" s="218" t="str">
        <f>Startlist!A15</f>
        <v>ZŠ Chýnov</v>
      </c>
      <c r="C43" s="221" t="str">
        <f>Startlist!B15</f>
        <v>Chýnov</v>
      </c>
      <c r="D43" s="224" t="str">
        <f>Startlist!C15</f>
        <v>Šárka Markvartová</v>
      </c>
      <c r="E43" s="231">
        <f>'13-16'!C$17</f>
        <v>100</v>
      </c>
      <c r="F43" s="232">
        <f>'13-16'!E$17</f>
        <v>20</v>
      </c>
      <c r="G43" s="232">
        <f>'13-16'!G$17</f>
        <v>70</v>
      </c>
      <c r="H43" s="232">
        <f>'13-16'!I$17</f>
        <v>0</v>
      </c>
      <c r="I43" s="232">
        <f>'13-16'!K$17</f>
        <v>70</v>
      </c>
      <c r="J43" s="232">
        <f>'13-16'!M$17</f>
        <v>131</v>
      </c>
      <c r="K43" s="232">
        <f>'13-16'!O$17</f>
        <v>0</v>
      </c>
      <c r="L43" s="232">
        <f>'13-16'!Q$17</f>
        <v>131</v>
      </c>
      <c r="M43" s="234">
        <f>'13-16'!S$17</f>
        <v>45</v>
      </c>
      <c r="N43" s="233">
        <f>'13-16'!U$17</f>
        <v>366</v>
      </c>
    </row>
    <row r="44" spans="1:14" ht="15" customHeight="1" thickBot="1" thickTop="1">
      <c r="A44" s="236"/>
      <c r="B44" s="219"/>
      <c r="C44" s="222"/>
      <c r="D44" s="225"/>
      <c r="E44" s="231"/>
      <c r="F44" s="232"/>
      <c r="G44" s="232"/>
      <c r="H44" s="232"/>
      <c r="I44" s="232"/>
      <c r="J44" s="232"/>
      <c r="K44" s="232"/>
      <c r="L44" s="232"/>
      <c r="M44" s="234"/>
      <c r="N44" s="233"/>
    </row>
    <row r="45" spans="1:14" ht="15" customHeight="1" thickBot="1" thickTop="1">
      <c r="A45" s="236"/>
      <c r="B45" s="219"/>
      <c r="C45" s="222"/>
      <c r="D45" s="225"/>
      <c r="E45" s="231"/>
      <c r="F45" s="232"/>
      <c r="G45" s="232"/>
      <c r="H45" s="232"/>
      <c r="I45" s="232"/>
      <c r="J45" s="232"/>
      <c r="K45" s="232"/>
      <c r="L45" s="232"/>
      <c r="M45" s="234"/>
      <c r="N45" s="233"/>
    </row>
    <row r="46" spans="1:14" ht="15" customHeight="1" thickBot="1" thickTop="1">
      <c r="A46" s="237"/>
      <c r="B46" s="220"/>
      <c r="C46" s="223"/>
      <c r="D46" s="226"/>
      <c r="E46" s="231"/>
      <c r="F46" s="232"/>
      <c r="G46" s="232"/>
      <c r="H46" s="232"/>
      <c r="I46" s="232"/>
      <c r="J46" s="232"/>
      <c r="K46" s="232"/>
      <c r="L46" s="232"/>
      <c r="M46" s="234"/>
      <c r="N46" s="233"/>
    </row>
    <row r="47" spans="1:14" ht="15" customHeight="1" thickBot="1" thickTop="1">
      <c r="A47" s="235">
        <f>1+A43</f>
        <v>12</v>
      </c>
      <c r="B47" s="218" t="str">
        <f>Startlist!A7</f>
        <v>ZŠ a MŠ Jistebnice</v>
      </c>
      <c r="C47" s="221" t="str">
        <f>Startlist!B7</f>
        <v>Jistebnice</v>
      </c>
      <c r="D47" s="224" t="str">
        <f>Startlist!C7</f>
        <v>Marcela Šmejkalová</v>
      </c>
      <c r="E47" s="231">
        <f>'5-8'!C$17</f>
        <v>110</v>
      </c>
      <c r="F47" s="232">
        <f>'5-8'!E$17</f>
        <v>10</v>
      </c>
      <c r="G47" s="232">
        <f>'5-8'!G$17</f>
        <v>95</v>
      </c>
      <c r="H47" s="232">
        <f>'5-8'!I$17</f>
        <v>0</v>
      </c>
      <c r="I47" s="232">
        <f>'5-8'!K$17</f>
        <v>95</v>
      </c>
      <c r="J47" s="232">
        <f>'5-8'!M$17</f>
        <v>91</v>
      </c>
      <c r="K47" s="232">
        <f>'5-8'!O$17</f>
        <v>0</v>
      </c>
      <c r="L47" s="232">
        <f>'5-8'!Q$17</f>
        <v>91</v>
      </c>
      <c r="M47" s="234">
        <f>'5-8'!S$17</f>
        <v>60</v>
      </c>
      <c r="N47" s="233">
        <f>'5-8'!U$17</f>
        <v>366</v>
      </c>
    </row>
    <row r="48" spans="1:14" ht="15" customHeight="1" thickBot="1" thickTop="1">
      <c r="A48" s="236"/>
      <c r="B48" s="219"/>
      <c r="C48" s="222"/>
      <c r="D48" s="227"/>
      <c r="E48" s="231"/>
      <c r="F48" s="232"/>
      <c r="G48" s="232"/>
      <c r="H48" s="232"/>
      <c r="I48" s="232"/>
      <c r="J48" s="232"/>
      <c r="K48" s="232"/>
      <c r="L48" s="232"/>
      <c r="M48" s="234"/>
      <c r="N48" s="233"/>
    </row>
    <row r="49" spans="1:14" ht="15" customHeight="1" thickBot="1" thickTop="1">
      <c r="A49" s="236"/>
      <c r="B49" s="219"/>
      <c r="C49" s="222"/>
      <c r="D49" s="227"/>
      <c r="E49" s="231"/>
      <c r="F49" s="232"/>
      <c r="G49" s="232"/>
      <c r="H49" s="232"/>
      <c r="I49" s="232"/>
      <c r="J49" s="232"/>
      <c r="K49" s="232"/>
      <c r="L49" s="232"/>
      <c r="M49" s="234"/>
      <c r="N49" s="233"/>
    </row>
    <row r="50" spans="1:14" ht="15" customHeight="1" thickBot="1" thickTop="1">
      <c r="A50" s="237"/>
      <c r="B50" s="220"/>
      <c r="C50" s="223"/>
      <c r="D50" s="228"/>
      <c r="E50" s="231"/>
      <c r="F50" s="232"/>
      <c r="G50" s="232"/>
      <c r="H50" s="232"/>
      <c r="I50" s="232"/>
      <c r="J50" s="232"/>
      <c r="K50" s="232"/>
      <c r="L50" s="232"/>
      <c r="M50" s="234"/>
      <c r="N50" s="233"/>
    </row>
    <row r="51" spans="1:14" ht="15" customHeight="1" thickBot="1" thickTop="1">
      <c r="A51" s="235">
        <f>1+A47</f>
        <v>13</v>
      </c>
      <c r="B51" s="218" t="str">
        <f>Startlist!A47</f>
        <v>ZŠ a MŠ Choustník</v>
      </c>
      <c r="C51" s="221" t="str">
        <f>Startlist!B47</f>
        <v>Choustník</v>
      </c>
      <c r="D51" s="224" t="str">
        <f>Startlist!C47</f>
        <v>Dana Punčochářová</v>
      </c>
      <c r="E51" s="231">
        <f>'45-48'!C$17</f>
        <v>85</v>
      </c>
      <c r="F51" s="232">
        <f>'45-48'!E$17</f>
        <v>30</v>
      </c>
      <c r="G51" s="232">
        <f>'45-48'!G$17</f>
        <v>90</v>
      </c>
      <c r="H51" s="232">
        <f>'45-48'!I$17</f>
        <v>0</v>
      </c>
      <c r="I51" s="232">
        <f>'45-48'!K$17</f>
        <v>90</v>
      </c>
      <c r="J51" s="232">
        <f>'45-48'!M$17</f>
        <v>118</v>
      </c>
      <c r="K51" s="232">
        <f>'45-48'!O$17</f>
        <v>0</v>
      </c>
      <c r="L51" s="232">
        <f>'45-48'!Q$17</f>
        <v>118</v>
      </c>
      <c r="M51" s="234">
        <f>'45-48'!S$17</f>
        <v>45</v>
      </c>
      <c r="N51" s="233">
        <f>'45-48'!U$17</f>
        <v>368</v>
      </c>
    </row>
    <row r="52" spans="1:14" ht="15" customHeight="1" thickBot="1" thickTop="1">
      <c r="A52" s="236"/>
      <c r="B52" s="219"/>
      <c r="C52" s="222"/>
      <c r="D52" s="225"/>
      <c r="E52" s="231"/>
      <c r="F52" s="232"/>
      <c r="G52" s="232"/>
      <c r="H52" s="232"/>
      <c r="I52" s="232"/>
      <c r="J52" s="232"/>
      <c r="K52" s="232"/>
      <c r="L52" s="232"/>
      <c r="M52" s="234"/>
      <c r="N52" s="233"/>
    </row>
    <row r="53" spans="1:14" ht="15" customHeight="1" thickBot="1" thickTop="1">
      <c r="A53" s="236"/>
      <c r="B53" s="219"/>
      <c r="C53" s="222"/>
      <c r="D53" s="225"/>
      <c r="E53" s="231"/>
      <c r="F53" s="232"/>
      <c r="G53" s="232"/>
      <c r="H53" s="232"/>
      <c r="I53" s="232"/>
      <c r="J53" s="232"/>
      <c r="K53" s="232"/>
      <c r="L53" s="232"/>
      <c r="M53" s="234"/>
      <c r="N53" s="233"/>
    </row>
    <row r="54" spans="1:14" ht="15" customHeight="1" thickBot="1" thickTop="1">
      <c r="A54" s="237"/>
      <c r="B54" s="220"/>
      <c r="C54" s="223"/>
      <c r="D54" s="226"/>
      <c r="E54" s="231"/>
      <c r="F54" s="232"/>
      <c r="G54" s="232"/>
      <c r="H54" s="232"/>
      <c r="I54" s="232"/>
      <c r="J54" s="232"/>
      <c r="K54" s="232"/>
      <c r="L54" s="232"/>
      <c r="M54" s="234"/>
      <c r="N54" s="233"/>
    </row>
    <row r="55" spans="1:14" ht="15" customHeight="1" thickBot="1" thickTop="1">
      <c r="A55" s="235">
        <f>1+A51</f>
        <v>14</v>
      </c>
      <c r="B55" s="218" t="e">
        <f>Startlist!#REF!</f>
        <v>#REF!</v>
      </c>
      <c r="C55" s="221" t="str">
        <f>Startlist!B27</f>
        <v>Bechyně</v>
      </c>
      <c r="D55" s="224" t="str">
        <f>Startlist!C27</f>
        <v>Božena Kabíčková</v>
      </c>
      <c r="E55" s="231">
        <f>'25-28'!C$17</f>
        <v>85</v>
      </c>
      <c r="F55" s="232">
        <f>'25-28'!E$17</f>
        <v>40</v>
      </c>
      <c r="G55" s="232">
        <f>'25-28'!G$17</f>
        <v>85</v>
      </c>
      <c r="H55" s="232">
        <f>'25-28'!I$17</f>
        <v>0</v>
      </c>
      <c r="I55" s="232">
        <f>'25-28'!K$17</f>
        <v>85</v>
      </c>
      <c r="J55" s="232">
        <f>'25-28'!M$17</f>
        <v>134</v>
      </c>
      <c r="K55" s="232">
        <f>'25-28'!O$17</f>
        <v>0</v>
      </c>
      <c r="L55" s="232">
        <f>'25-28'!Q$17</f>
        <v>134</v>
      </c>
      <c r="M55" s="234">
        <f>'25-28'!S$17</f>
        <v>45</v>
      </c>
      <c r="N55" s="233">
        <f>'25-28'!U$17</f>
        <v>389</v>
      </c>
    </row>
    <row r="56" spans="1:14" ht="15" customHeight="1" thickBot="1" thickTop="1">
      <c r="A56" s="236"/>
      <c r="B56" s="219"/>
      <c r="C56" s="222"/>
      <c r="D56" s="225"/>
      <c r="E56" s="231"/>
      <c r="F56" s="232"/>
      <c r="G56" s="232"/>
      <c r="H56" s="232"/>
      <c r="I56" s="232"/>
      <c r="J56" s="232"/>
      <c r="K56" s="232"/>
      <c r="L56" s="232"/>
      <c r="M56" s="234"/>
      <c r="N56" s="233"/>
    </row>
    <row r="57" spans="1:14" ht="15" customHeight="1" thickBot="1" thickTop="1">
      <c r="A57" s="236"/>
      <c r="B57" s="219"/>
      <c r="C57" s="222"/>
      <c r="D57" s="225"/>
      <c r="E57" s="231"/>
      <c r="F57" s="232"/>
      <c r="G57" s="232"/>
      <c r="H57" s="232"/>
      <c r="I57" s="232"/>
      <c r="J57" s="232"/>
      <c r="K57" s="232"/>
      <c r="L57" s="232"/>
      <c r="M57" s="234"/>
      <c r="N57" s="233"/>
    </row>
    <row r="58" spans="1:14" ht="15" customHeight="1" thickBot="1" thickTop="1">
      <c r="A58" s="237"/>
      <c r="B58" s="220"/>
      <c r="C58" s="223"/>
      <c r="D58" s="226"/>
      <c r="E58" s="231"/>
      <c r="F58" s="232"/>
      <c r="G58" s="232"/>
      <c r="H58" s="232"/>
      <c r="I58" s="232"/>
      <c r="J58" s="232"/>
      <c r="K58" s="232"/>
      <c r="L58" s="232"/>
      <c r="M58" s="234"/>
      <c r="N58" s="233"/>
    </row>
    <row r="59" spans="1:14" ht="15" customHeight="1" thickBot="1" thickTop="1">
      <c r="A59" s="235">
        <f>1+A55</f>
        <v>15</v>
      </c>
      <c r="B59" s="218" t="str">
        <f>Startlist!A91</f>
        <v>ZŠ a MŠ Tučapy</v>
      </c>
      <c r="C59" s="221" t="str">
        <f>Startlist!B91</f>
        <v>Tučapy</v>
      </c>
      <c r="D59" s="224" t="str">
        <f>Startlist!C91</f>
        <v>Simona Pilařová</v>
      </c>
      <c r="E59" s="231">
        <f>'133-136'!C$17</f>
        <v>160</v>
      </c>
      <c r="F59" s="232">
        <f>'133-136'!E$17</f>
        <v>40</v>
      </c>
      <c r="G59" s="232">
        <f>'133-136'!G$17</f>
        <v>55</v>
      </c>
      <c r="H59" s="232">
        <f>'133-136'!I$17</f>
        <v>0</v>
      </c>
      <c r="I59" s="232">
        <f>'133-136'!K$17</f>
        <v>55</v>
      </c>
      <c r="J59" s="232">
        <f>'133-136'!M$17</f>
        <v>95</v>
      </c>
      <c r="K59" s="232">
        <f>'133-136'!O$17</f>
        <v>0</v>
      </c>
      <c r="L59" s="232">
        <f>'133-136'!Q$17</f>
        <v>95</v>
      </c>
      <c r="M59" s="234">
        <f>'133-136'!S$17</f>
        <v>45</v>
      </c>
      <c r="N59" s="233">
        <f>'133-136'!U$17</f>
        <v>395</v>
      </c>
    </row>
    <row r="60" spans="1:14" ht="15" customHeight="1" thickBot="1" thickTop="1">
      <c r="A60" s="236"/>
      <c r="B60" s="219"/>
      <c r="C60" s="222"/>
      <c r="D60" s="225"/>
      <c r="E60" s="231"/>
      <c r="F60" s="232"/>
      <c r="G60" s="232"/>
      <c r="H60" s="232"/>
      <c r="I60" s="232"/>
      <c r="J60" s="232"/>
      <c r="K60" s="232"/>
      <c r="L60" s="232"/>
      <c r="M60" s="234"/>
      <c r="N60" s="233"/>
    </row>
    <row r="61" spans="1:14" ht="15" customHeight="1" thickBot="1" thickTop="1">
      <c r="A61" s="236"/>
      <c r="B61" s="219"/>
      <c r="C61" s="222"/>
      <c r="D61" s="225"/>
      <c r="E61" s="231"/>
      <c r="F61" s="232"/>
      <c r="G61" s="232"/>
      <c r="H61" s="232"/>
      <c r="I61" s="232"/>
      <c r="J61" s="232"/>
      <c r="K61" s="232"/>
      <c r="L61" s="232"/>
      <c r="M61" s="234"/>
      <c r="N61" s="233"/>
    </row>
    <row r="62" spans="1:14" ht="15" customHeight="1" thickBot="1" thickTop="1">
      <c r="A62" s="237"/>
      <c r="B62" s="220"/>
      <c r="C62" s="223"/>
      <c r="D62" s="226"/>
      <c r="E62" s="231"/>
      <c r="F62" s="232"/>
      <c r="G62" s="232"/>
      <c r="H62" s="232"/>
      <c r="I62" s="232"/>
      <c r="J62" s="232"/>
      <c r="K62" s="232"/>
      <c r="L62" s="232"/>
      <c r="M62" s="234"/>
      <c r="N62" s="233"/>
    </row>
    <row r="63" spans="1:14" ht="15" customHeight="1" thickBot="1" thickTop="1">
      <c r="A63" s="235">
        <f>1+A59</f>
        <v>16</v>
      </c>
      <c r="B63" s="218" t="str">
        <f>Startlist!A35</f>
        <v>ZŠ a MŠ Ratibořské Hory</v>
      </c>
      <c r="C63" s="221" t="str">
        <f>Startlist!B35</f>
        <v>Ratibořské Hory</v>
      </c>
      <c r="D63" s="224" t="str">
        <f>Startlist!C35</f>
        <v>Petra Čekalová</v>
      </c>
      <c r="E63" s="231">
        <f>'33-36'!C$17</f>
        <v>110</v>
      </c>
      <c r="F63" s="232">
        <f>'33-36'!E$17</f>
        <v>25</v>
      </c>
      <c r="G63" s="232">
        <f>'33-36'!G$17</f>
        <v>95</v>
      </c>
      <c r="H63" s="232">
        <f>'33-36'!I$17</f>
        <v>0</v>
      </c>
      <c r="I63" s="232">
        <f>'33-36'!K$17</f>
        <v>95</v>
      </c>
      <c r="J63" s="232">
        <f>'33-36'!M$17</f>
        <v>126</v>
      </c>
      <c r="K63" s="232">
        <f>'33-36'!O$17</f>
        <v>0</v>
      </c>
      <c r="L63" s="232">
        <f>'33-36'!Q$17</f>
        <v>126</v>
      </c>
      <c r="M63" s="234">
        <f>'33-36'!S$17</f>
        <v>50</v>
      </c>
      <c r="N63" s="233">
        <f>'33-36'!U$17</f>
        <v>406</v>
      </c>
    </row>
    <row r="64" spans="1:14" ht="15" customHeight="1" thickBot="1" thickTop="1">
      <c r="A64" s="236"/>
      <c r="B64" s="219"/>
      <c r="C64" s="222"/>
      <c r="D64" s="225"/>
      <c r="E64" s="231"/>
      <c r="F64" s="232"/>
      <c r="G64" s="232"/>
      <c r="H64" s="232"/>
      <c r="I64" s="232"/>
      <c r="J64" s="232"/>
      <c r="K64" s="232"/>
      <c r="L64" s="232"/>
      <c r="M64" s="234"/>
      <c r="N64" s="233"/>
    </row>
    <row r="65" spans="1:14" ht="15" customHeight="1" thickBot="1" thickTop="1">
      <c r="A65" s="236"/>
      <c r="B65" s="219"/>
      <c r="C65" s="222"/>
      <c r="D65" s="225"/>
      <c r="E65" s="231"/>
      <c r="F65" s="232"/>
      <c r="G65" s="232"/>
      <c r="H65" s="232"/>
      <c r="I65" s="232"/>
      <c r="J65" s="232"/>
      <c r="K65" s="232"/>
      <c r="L65" s="232"/>
      <c r="M65" s="234"/>
      <c r="N65" s="233"/>
    </row>
    <row r="66" spans="1:14" ht="15" customHeight="1" thickBot="1" thickTop="1">
      <c r="A66" s="237"/>
      <c r="B66" s="220"/>
      <c r="C66" s="223"/>
      <c r="D66" s="226"/>
      <c r="E66" s="231"/>
      <c r="F66" s="232"/>
      <c r="G66" s="232"/>
      <c r="H66" s="232"/>
      <c r="I66" s="232"/>
      <c r="J66" s="232"/>
      <c r="K66" s="232"/>
      <c r="L66" s="232"/>
      <c r="M66" s="234"/>
      <c r="N66" s="233"/>
    </row>
    <row r="67" spans="1:14" ht="15" customHeight="1" thickBot="1" thickTop="1">
      <c r="A67" s="235">
        <v>17</v>
      </c>
      <c r="B67" s="218" t="str">
        <f>Startlist!A19</f>
        <v>CZŠ Orbis Pictus, Tábor</v>
      </c>
      <c r="C67" s="221" t="str">
        <f>Startlist!B19</f>
        <v>Tábor</v>
      </c>
      <c r="D67" s="224" t="str">
        <f>Startlist!C19</f>
        <v>Lucie Pohanová</v>
      </c>
      <c r="E67" s="231">
        <f>'17-20'!C$17</f>
        <v>100</v>
      </c>
      <c r="F67" s="232">
        <f>'17-20'!E$17</f>
        <v>35</v>
      </c>
      <c r="G67" s="232">
        <f>'17-20'!G$17</f>
        <v>85</v>
      </c>
      <c r="H67" s="232">
        <f>'17-20'!I$17</f>
        <v>0</v>
      </c>
      <c r="I67" s="232">
        <f>'17-20'!K$17</f>
        <v>85</v>
      </c>
      <c r="J67" s="232">
        <f>'17-20'!M$17</f>
        <v>138</v>
      </c>
      <c r="K67" s="232">
        <f>'17-20'!O$17</f>
        <v>0</v>
      </c>
      <c r="L67" s="232">
        <f>'17-20'!Q$17</f>
        <v>138</v>
      </c>
      <c r="M67" s="234">
        <f>'17-20'!S$17</f>
        <v>60</v>
      </c>
      <c r="N67" s="233">
        <f>'17-20'!U$17</f>
        <v>418</v>
      </c>
    </row>
    <row r="68" spans="1:14" ht="15" customHeight="1" thickBot="1" thickTop="1">
      <c r="A68" s="236"/>
      <c r="B68" s="219"/>
      <c r="C68" s="222"/>
      <c r="D68" s="225"/>
      <c r="E68" s="231"/>
      <c r="F68" s="232"/>
      <c r="G68" s="232"/>
      <c r="H68" s="232"/>
      <c r="I68" s="232"/>
      <c r="J68" s="232"/>
      <c r="K68" s="232"/>
      <c r="L68" s="232"/>
      <c r="M68" s="234"/>
      <c r="N68" s="233"/>
    </row>
    <row r="69" spans="1:14" ht="15" customHeight="1" thickBot="1" thickTop="1">
      <c r="A69" s="236"/>
      <c r="B69" s="219"/>
      <c r="C69" s="222"/>
      <c r="D69" s="225"/>
      <c r="E69" s="231"/>
      <c r="F69" s="232"/>
      <c r="G69" s="232"/>
      <c r="H69" s="232"/>
      <c r="I69" s="232"/>
      <c r="J69" s="232"/>
      <c r="K69" s="232"/>
      <c r="L69" s="232"/>
      <c r="M69" s="234"/>
      <c r="N69" s="233"/>
    </row>
    <row r="70" spans="1:14" ht="15" customHeight="1" thickBot="1" thickTop="1">
      <c r="A70" s="237"/>
      <c r="B70" s="220"/>
      <c r="C70" s="223"/>
      <c r="D70" s="226"/>
      <c r="E70" s="231"/>
      <c r="F70" s="232"/>
      <c r="G70" s="232"/>
      <c r="H70" s="232"/>
      <c r="I70" s="232"/>
      <c r="J70" s="232"/>
      <c r="K70" s="232"/>
      <c r="L70" s="232"/>
      <c r="M70" s="234"/>
      <c r="N70" s="233"/>
    </row>
    <row r="71" spans="1:14" ht="15" customHeight="1" thickBot="1" thickTop="1">
      <c r="A71" s="235">
        <f>1+A67</f>
        <v>18</v>
      </c>
      <c r="B71" s="218" t="str">
        <f>Startlist!A39</f>
        <v>ZŠ a MŠ Mikuláše z Husi, Tábor</v>
      </c>
      <c r="C71" s="221" t="str">
        <f>Startlist!B39</f>
        <v>Tábor</v>
      </c>
      <c r="D71" s="224" t="str">
        <f>Startlist!C39</f>
        <v>Petr Pavliš</v>
      </c>
      <c r="E71" s="231">
        <f>'37-40'!C$17</f>
        <v>80</v>
      </c>
      <c r="F71" s="232">
        <f>'37-40'!E$17</f>
        <v>45</v>
      </c>
      <c r="G71" s="232">
        <f>'37-40'!G$17</f>
        <v>145</v>
      </c>
      <c r="H71" s="232">
        <f>'37-40'!I$17</f>
        <v>0</v>
      </c>
      <c r="I71" s="232">
        <f>'37-40'!K$17</f>
        <v>145</v>
      </c>
      <c r="J71" s="232">
        <f>'37-40'!M$17</f>
        <v>95</v>
      </c>
      <c r="K71" s="232">
        <f>'37-40'!O$17</f>
        <v>0</v>
      </c>
      <c r="L71" s="232">
        <f>'37-40'!Q$17</f>
        <v>95</v>
      </c>
      <c r="M71" s="234">
        <f>'37-40'!S$17</f>
        <v>65</v>
      </c>
      <c r="N71" s="233">
        <f>'37-40'!U$17</f>
        <v>430</v>
      </c>
    </row>
    <row r="72" spans="1:14" ht="15" customHeight="1" thickBot="1" thickTop="1">
      <c r="A72" s="236"/>
      <c r="B72" s="219"/>
      <c r="C72" s="222"/>
      <c r="D72" s="225"/>
      <c r="E72" s="231"/>
      <c r="F72" s="232"/>
      <c r="G72" s="232"/>
      <c r="H72" s="232"/>
      <c r="I72" s="232"/>
      <c r="J72" s="232"/>
      <c r="K72" s="232"/>
      <c r="L72" s="232"/>
      <c r="M72" s="234"/>
      <c r="N72" s="233"/>
    </row>
    <row r="73" spans="1:14" ht="15" customHeight="1" thickBot="1" thickTop="1">
      <c r="A73" s="236"/>
      <c r="B73" s="219"/>
      <c r="C73" s="222"/>
      <c r="D73" s="225"/>
      <c r="E73" s="231"/>
      <c r="F73" s="232"/>
      <c r="G73" s="232"/>
      <c r="H73" s="232"/>
      <c r="I73" s="232"/>
      <c r="J73" s="232"/>
      <c r="K73" s="232"/>
      <c r="L73" s="232"/>
      <c r="M73" s="234"/>
      <c r="N73" s="233"/>
    </row>
    <row r="74" spans="1:14" ht="15" customHeight="1" thickBot="1" thickTop="1">
      <c r="A74" s="237"/>
      <c r="B74" s="220"/>
      <c r="C74" s="223"/>
      <c r="D74" s="226"/>
      <c r="E74" s="231"/>
      <c r="F74" s="232"/>
      <c r="G74" s="232"/>
      <c r="H74" s="232"/>
      <c r="I74" s="232"/>
      <c r="J74" s="232"/>
      <c r="K74" s="232"/>
      <c r="L74" s="232"/>
      <c r="M74" s="234"/>
      <c r="N74" s="233"/>
    </row>
    <row r="75" spans="1:14" ht="15" customHeight="1" thickBot="1" thickTop="1">
      <c r="A75" s="235">
        <v>19</v>
      </c>
      <c r="B75" s="218" t="str">
        <f>Startlist!A23</f>
        <v>ZŠ Veselí nad Lužnicí, ČS armády</v>
      </c>
      <c r="C75" s="221" t="str">
        <f>Startlist!B23</f>
        <v>Veselí nad Lužnicí</v>
      </c>
      <c r="D75" s="224" t="str">
        <f>Startlist!C23</f>
        <v>Marie Chroustová</v>
      </c>
      <c r="E75" s="231">
        <f>'21-24'!C$17</f>
        <v>115</v>
      </c>
      <c r="F75" s="232">
        <f>'21-24'!E$17</f>
        <v>40</v>
      </c>
      <c r="G75" s="232">
        <f>'21-24'!G$17</f>
        <v>85</v>
      </c>
      <c r="H75" s="232">
        <f>'21-24'!I$17</f>
        <v>0</v>
      </c>
      <c r="I75" s="232">
        <f>'21-24'!K$17</f>
        <v>85</v>
      </c>
      <c r="J75" s="232">
        <f>'21-24'!M$17</f>
        <v>161</v>
      </c>
      <c r="K75" s="232">
        <f>'21-24'!O$17</f>
        <v>0</v>
      </c>
      <c r="L75" s="232">
        <f>'21-24'!Q$17</f>
        <v>161</v>
      </c>
      <c r="M75" s="234">
        <f>'21-24'!S$17</f>
        <v>35</v>
      </c>
      <c r="N75" s="233">
        <f>'21-24'!U$17</f>
        <v>436</v>
      </c>
    </row>
    <row r="76" spans="1:14" ht="15" customHeight="1" thickBot="1" thickTop="1">
      <c r="A76" s="236"/>
      <c r="B76" s="219"/>
      <c r="C76" s="222"/>
      <c r="D76" s="225"/>
      <c r="E76" s="231"/>
      <c r="F76" s="232"/>
      <c r="G76" s="232"/>
      <c r="H76" s="232"/>
      <c r="I76" s="232"/>
      <c r="J76" s="232"/>
      <c r="K76" s="232"/>
      <c r="L76" s="232"/>
      <c r="M76" s="234"/>
      <c r="N76" s="233"/>
    </row>
    <row r="77" spans="1:14" ht="15" customHeight="1" thickBot="1" thickTop="1">
      <c r="A77" s="236"/>
      <c r="B77" s="219"/>
      <c r="C77" s="222"/>
      <c r="D77" s="225"/>
      <c r="E77" s="231"/>
      <c r="F77" s="232"/>
      <c r="G77" s="232"/>
      <c r="H77" s="232"/>
      <c r="I77" s="232"/>
      <c r="J77" s="232"/>
      <c r="K77" s="232"/>
      <c r="L77" s="232"/>
      <c r="M77" s="234"/>
      <c r="N77" s="233"/>
    </row>
    <row r="78" spans="1:14" ht="15" customHeight="1" thickBot="1" thickTop="1">
      <c r="A78" s="237"/>
      <c r="B78" s="220"/>
      <c r="C78" s="223"/>
      <c r="D78" s="226"/>
      <c r="E78" s="231"/>
      <c r="F78" s="232"/>
      <c r="G78" s="232"/>
      <c r="H78" s="232"/>
      <c r="I78" s="232"/>
      <c r="J78" s="232"/>
      <c r="K78" s="232"/>
      <c r="L78" s="232"/>
      <c r="M78" s="234"/>
      <c r="N78" s="233"/>
    </row>
    <row r="79" spans="1:14" ht="15" customHeight="1" thickBot="1" thickTop="1">
      <c r="A79" s="235">
        <f>1+A75</f>
        <v>20</v>
      </c>
      <c r="B79" s="218" t="str">
        <f>Startlist!A43</f>
        <v>ZŠ a MŠ Tučapy</v>
      </c>
      <c r="C79" s="221" t="str">
        <f>Startlist!B43</f>
        <v>Tučapy</v>
      </c>
      <c r="D79" s="224" t="str">
        <f>Startlist!C43</f>
        <v>Simona Pilařová</v>
      </c>
      <c r="E79" s="231">
        <f>'41-44'!C$17</f>
        <v>185</v>
      </c>
      <c r="F79" s="232">
        <f>'41-44'!E$17</f>
        <v>60</v>
      </c>
      <c r="G79" s="232">
        <f>'41-44'!G$17</f>
        <v>145</v>
      </c>
      <c r="H79" s="232">
        <f>'41-44'!I$17</f>
        <v>0</v>
      </c>
      <c r="I79" s="232">
        <f>'41-44'!K$17</f>
        <v>145</v>
      </c>
      <c r="J79" s="232">
        <f>'41-44'!M$17</f>
        <v>90</v>
      </c>
      <c r="K79" s="232">
        <f>'41-44'!O$17</f>
        <v>0</v>
      </c>
      <c r="L79" s="232">
        <f>'41-44'!Q$17</f>
        <v>90</v>
      </c>
      <c r="M79" s="234">
        <f>'41-44'!S$17</f>
        <v>35</v>
      </c>
      <c r="N79" s="233">
        <f>'41-44'!U$17</f>
        <v>515</v>
      </c>
    </row>
    <row r="80" spans="1:14" ht="15" customHeight="1" thickBot="1" thickTop="1">
      <c r="A80" s="236"/>
      <c r="B80" s="219"/>
      <c r="C80" s="222"/>
      <c r="D80" s="225"/>
      <c r="E80" s="231"/>
      <c r="F80" s="232"/>
      <c r="G80" s="232"/>
      <c r="H80" s="232"/>
      <c r="I80" s="232"/>
      <c r="J80" s="232"/>
      <c r="K80" s="232"/>
      <c r="L80" s="232"/>
      <c r="M80" s="234"/>
      <c r="N80" s="233"/>
    </row>
    <row r="81" spans="1:14" ht="15" customHeight="1" thickBot="1" thickTop="1">
      <c r="A81" s="236"/>
      <c r="B81" s="219"/>
      <c r="C81" s="222"/>
      <c r="D81" s="225"/>
      <c r="E81" s="231"/>
      <c r="F81" s="232"/>
      <c r="G81" s="232"/>
      <c r="H81" s="232"/>
      <c r="I81" s="232"/>
      <c r="J81" s="232"/>
      <c r="K81" s="232"/>
      <c r="L81" s="232"/>
      <c r="M81" s="234"/>
      <c r="N81" s="233"/>
    </row>
    <row r="82" spans="1:14" ht="15" customHeight="1" thickBot="1" thickTop="1">
      <c r="A82" s="237"/>
      <c r="B82" s="220"/>
      <c r="C82" s="223"/>
      <c r="D82" s="226"/>
      <c r="E82" s="231"/>
      <c r="F82" s="232"/>
      <c r="G82" s="232"/>
      <c r="H82" s="232"/>
      <c r="I82" s="232"/>
      <c r="J82" s="232"/>
      <c r="K82" s="232"/>
      <c r="L82" s="232"/>
      <c r="M82" s="234"/>
      <c r="N82" s="233"/>
    </row>
    <row r="83" spans="1:14" ht="15" customHeight="1" thickBot="1" thickTop="1">
      <c r="A83" s="235">
        <f>1+A79</f>
        <v>21</v>
      </c>
      <c r="B83" s="218" t="str">
        <f>Startlist!A75</f>
        <v>ZŠ Chýnov</v>
      </c>
      <c r="C83" s="221" t="str">
        <f>Startlist!B75</f>
        <v>Chýnov</v>
      </c>
      <c r="D83" s="224" t="str">
        <f>Startlist!C75</f>
        <v>Šárka Markvartová</v>
      </c>
      <c r="E83" s="231">
        <f>'117-120'!C$17</f>
        <v>95</v>
      </c>
      <c r="F83" s="232">
        <f>'117-120'!E$17</f>
        <v>30</v>
      </c>
      <c r="G83" s="232">
        <f>'117-120'!G$17</f>
        <v>55</v>
      </c>
      <c r="H83" s="232">
        <f>'117-120'!I$17</f>
        <v>0</v>
      </c>
      <c r="I83" s="232">
        <f>'117-120'!K$17</f>
        <v>55</v>
      </c>
      <c r="J83" s="232">
        <f>'117-120'!M$17</f>
        <v>1042</v>
      </c>
      <c r="K83" s="232">
        <f>'117-120'!O$17</f>
        <v>0</v>
      </c>
      <c r="L83" s="232">
        <f>'117-120'!Q$17</f>
        <v>1042</v>
      </c>
      <c r="M83" s="234">
        <f>'117-120'!S$17</f>
        <v>40</v>
      </c>
      <c r="N83" s="233">
        <f>'117-120'!U$17</f>
        <v>1262</v>
      </c>
    </row>
    <row r="84" spans="1:14" ht="15" customHeight="1" thickBot="1" thickTop="1">
      <c r="A84" s="236"/>
      <c r="B84" s="219"/>
      <c r="C84" s="222"/>
      <c r="D84" s="225"/>
      <c r="E84" s="231"/>
      <c r="F84" s="232"/>
      <c r="G84" s="232"/>
      <c r="H84" s="232"/>
      <c r="I84" s="232"/>
      <c r="J84" s="232"/>
      <c r="K84" s="232"/>
      <c r="L84" s="232"/>
      <c r="M84" s="234"/>
      <c r="N84" s="233"/>
    </row>
    <row r="85" spans="1:14" ht="15" customHeight="1" thickBot="1" thickTop="1">
      <c r="A85" s="236"/>
      <c r="B85" s="219"/>
      <c r="C85" s="222"/>
      <c r="D85" s="225"/>
      <c r="E85" s="231"/>
      <c r="F85" s="232"/>
      <c r="G85" s="232"/>
      <c r="H85" s="232"/>
      <c r="I85" s="232"/>
      <c r="J85" s="232"/>
      <c r="K85" s="232"/>
      <c r="L85" s="232"/>
      <c r="M85" s="234"/>
      <c r="N85" s="233"/>
    </row>
    <row r="86" spans="1:14" ht="15" customHeight="1" thickBot="1" thickTop="1">
      <c r="A86" s="237"/>
      <c r="B86" s="220"/>
      <c r="C86" s="223"/>
      <c r="D86" s="226"/>
      <c r="E86" s="231"/>
      <c r="F86" s="232"/>
      <c r="G86" s="232"/>
      <c r="H86" s="232"/>
      <c r="I86" s="232"/>
      <c r="J86" s="232"/>
      <c r="K86" s="232"/>
      <c r="L86" s="232"/>
      <c r="M86" s="234"/>
      <c r="N86" s="233"/>
    </row>
    <row r="87" spans="1:14" ht="15" customHeight="1" thickBot="1" thickTop="1">
      <c r="A87" s="235">
        <f>1+A83</f>
        <v>22</v>
      </c>
      <c r="B87" s="218" t="str">
        <f>Startlist!A11</f>
        <v>ZŠ Soběslav, Komenského</v>
      </c>
      <c r="C87" s="221" t="str">
        <f>Startlist!B11</f>
        <v>Soběslav</v>
      </c>
      <c r="D87" s="224" t="str">
        <f>Startlist!C11</f>
        <v>Romana Bláhová</v>
      </c>
      <c r="E87" s="231">
        <f>'9-12'!C$17</f>
        <v>85</v>
      </c>
      <c r="F87" s="232">
        <f>'9-12'!E$17</f>
        <v>30</v>
      </c>
      <c r="G87" s="232">
        <f>'9-12'!G$17</f>
        <v>35</v>
      </c>
      <c r="H87" s="232">
        <f>'9-12'!I$17</f>
        <v>0</v>
      </c>
      <c r="I87" s="232">
        <f>'9-12'!K$17</f>
        <v>35</v>
      </c>
      <c r="J87" s="232">
        <f>'9-12'!M$17</f>
        <v>1083</v>
      </c>
      <c r="K87" s="232">
        <f>'9-12'!O$17</f>
        <v>0</v>
      </c>
      <c r="L87" s="232">
        <f>'9-12'!Q$17</f>
        <v>1083</v>
      </c>
      <c r="M87" s="234">
        <f>'9-12'!S$17</f>
        <v>45</v>
      </c>
      <c r="N87" s="233">
        <f>'9-12'!U$17</f>
        <v>1278</v>
      </c>
    </row>
    <row r="88" spans="1:14" ht="15" customHeight="1" thickBot="1" thickTop="1">
      <c r="A88" s="236"/>
      <c r="B88" s="219"/>
      <c r="C88" s="222"/>
      <c r="D88" s="225"/>
      <c r="E88" s="231"/>
      <c r="F88" s="232"/>
      <c r="G88" s="232"/>
      <c r="H88" s="232"/>
      <c r="I88" s="232"/>
      <c r="J88" s="232"/>
      <c r="K88" s="232"/>
      <c r="L88" s="232"/>
      <c r="M88" s="234"/>
      <c r="N88" s="233"/>
    </row>
    <row r="89" spans="1:14" ht="15" customHeight="1" thickBot="1" thickTop="1">
      <c r="A89" s="236"/>
      <c r="B89" s="219"/>
      <c r="C89" s="222"/>
      <c r="D89" s="225"/>
      <c r="E89" s="231"/>
      <c r="F89" s="232"/>
      <c r="G89" s="232"/>
      <c r="H89" s="232"/>
      <c r="I89" s="232"/>
      <c r="J89" s="232"/>
      <c r="K89" s="232"/>
      <c r="L89" s="232"/>
      <c r="M89" s="234"/>
      <c r="N89" s="233"/>
    </row>
    <row r="90" spans="1:14" ht="15" customHeight="1" thickBot="1" thickTop="1">
      <c r="A90" s="237"/>
      <c r="B90" s="220"/>
      <c r="C90" s="223"/>
      <c r="D90" s="226"/>
      <c r="E90" s="231"/>
      <c r="F90" s="232"/>
      <c r="G90" s="232"/>
      <c r="H90" s="232"/>
      <c r="I90" s="232"/>
      <c r="J90" s="232"/>
      <c r="K90" s="232"/>
      <c r="L90" s="232"/>
      <c r="M90" s="234"/>
      <c r="N90" s="233"/>
    </row>
    <row r="91" spans="1:14" ht="15" customHeight="1" thickBot="1" thickTop="1">
      <c r="A91" s="235">
        <f>1+A87</f>
        <v>23</v>
      </c>
      <c r="B91" s="218">
        <f>Startlist!A107</f>
        <v>0</v>
      </c>
      <c r="C91" s="221">
        <f>Startlist!B107</f>
        <v>0</v>
      </c>
      <c r="D91" s="224">
        <f>Startlist!C107</f>
        <v>0</v>
      </c>
      <c r="E91" s="231">
        <f>'149-152'!C$17</f>
        <v>0</v>
      </c>
      <c r="F91" s="232">
        <f>'149-152'!E$17</f>
        <v>0</v>
      </c>
      <c r="G91" s="232">
        <f>'149-152'!G$17</f>
        <v>0</v>
      </c>
      <c r="H91" s="232">
        <f>'149-152'!I$17</f>
        <v>0</v>
      </c>
      <c r="I91" s="232">
        <f>'149-152'!K$17</f>
        <v>0</v>
      </c>
      <c r="J91" s="232">
        <f>'149-152'!M$17</f>
        <v>0</v>
      </c>
      <c r="K91" s="232">
        <f>'149-152'!O$17</f>
        <v>0</v>
      </c>
      <c r="L91" s="232">
        <f>'149-152'!Q$17</f>
        <v>0</v>
      </c>
      <c r="M91" s="234">
        <f>'149-152'!S$17</f>
        <v>0</v>
      </c>
      <c r="N91" s="233">
        <f>'149-152'!U$17</f>
        <v>0</v>
      </c>
    </row>
    <row r="92" spans="1:14" ht="15" customHeight="1" thickBot="1" thickTop="1">
      <c r="A92" s="236"/>
      <c r="B92" s="219"/>
      <c r="C92" s="222"/>
      <c r="D92" s="225"/>
      <c r="E92" s="231"/>
      <c r="F92" s="232"/>
      <c r="G92" s="232"/>
      <c r="H92" s="232"/>
      <c r="I92" s="232"/>
      <c r="J92" s="232"/>
      <c r="K92" s="232"/>
      <c r="L92" s="232"/>
      <c r="M92" s="234"/>
      <c r="N92" s="233"/>
    </row>
    <row r="93" spans="1:14" ht="15" customHeight="1" thickBot="1" thickTop="1">
      <c r="A93" s="236"/>
      <c r="B93" s="219"/>
      <c r="C93" s="222"/>
      <c r="D93" s="225"/>
      <c r="E93" s="231"/>
      <c r="F93" s="232"/>
      <c r="G93" s="232"/>
      <c r="H93" s="232"/>
      <c r="I93" s="232"/>
      <c r="J93" s="232"/>
      <c r="K93" s="232"/>
      <c r="L93" s="232"/>
      <c r="M93" s="234"/>
      <c r="N93" s="233"/>
    </row>
    <row r="94" spans="1:14" ht="15" customHeight="1" thickBot="1" thickTop="1">
      <c r="A94" s="237"/>
      <c r="B94" s="220"/>
      <c r="C94" s="223"/>
      <c r="D94" s="226"/>
      <c r="E94" s="231"/>
      <c r="F94" s="232"/>
      <c r="G94" s="232"/>
      <c r="H94" s="232"/>
      <c r="I94" s="232"/>
      <c r="J94" s="232"/>
      <c r="K94" s="232"/>
      <c r="L94" s="232"/>
      <c r="M94" s="234"/>
      <c r="N94" s="233"/>
    </row>
    <row r="95" spans="1:14" ht="15" customHeight="1" thickBot="1" thickTop="1">
      <c r="A95" s="235">
        <f>1+A91</f>
        <v>24</v>
      </c>
      <c r="B95" s="218">
        <f>Startlist!A99</f>
        <v>0</v>
      </c>
      <c r="C95" s="221">
        <f>Startlist!B99</f>
        <v>0</v>
      </c>
      <c r="D95" s="224">
        <f>Startlist!C99</f>
        <v>0</v>
      </c>
      <c r="E95" s="231">
        <f>'141-144'!C$17</f>
        <v>0</v>
      </c>
      <c r="F95" s="232">
        <f>'141-144'!E$17</f>
        <v>0</v>
      </c>
      <c r="G95" s="232">
        <f>'141-144'!G$17</f>
        <v>0</v>
      </c>
      <c r="H95" s="232">
        <f>'141-144'!I$17</f>
        <v>0</v>
      </c>
      <c r="I95" s="232">
        <f>'141-144'!K$17</f>
        <v>0</v>
      </c>
      <c r="J95" s="232">
        <f>'141-144'!M$17</f>
        <v>0</v>
      </c>
      <c r="K95" s="232">
        <f>'141-144'!O$17</f>
        <v>0</v>
      </c>
      <c r="L95" s="232">
        <f>'141-144'!Q$17</f>
        <v>0</v>
      </c>
      <c r="M95" s="234">
        <f>'141-144'!S$17</f>
        <v>0</v>
      </c>
      <c r="N95" s="233">
        <f>'141-144'!U$17</f>
        <v>0</v>
      </c>
    </row>
    <row r="96" spans="1:14" ht="15" customHeight="1" thickBot="1" thickTop="1">
      <c r="A96" s="236"/>
      <c r="B96" s="219"/>
      <c r="C96" s="222"/>
      <c r="D96" s="225"/>
      <c r="E96" s="231"/>
      <c r="F96" s="232"/>
      <c r="G96" s="232"/>
      <c r="H96" s="232"/>
      <c r="I96" s="232"/>
      <c r="J96" s="232"/>
      <c r="K96" s="232"/>
      <c r="L96" s="232"/>
      <c r="M96" s="234"/>
      <c r="N96" s="233"/>
    </row>
    <row r="97" spans="1:14" ht="15" customHeight="1" thickBot="1" thickTop="1">
      <c r="A97" s="236"/>
      <c r="B97" s="219"/>
      <c r="C97" s="222"/>
      <c r="D97" s="225"/>
      <c r="E97" s="231"/>
      <c r="F97" s="232"/>
      <c r="G97" s="232"/>
      <c r="H97" s="232"/>
      <c r="I97" s="232"/>
      <c r="J97" s="232"/>
      <c r="K97" s="232"/>
      <c r="L97" s="232"/>
      <c r="M97" s="234"/>
      <c r="N97" s="233"/>
    </row>
    <row r="98" spans="1:14" ht="15" customHeight="1" thickBot="1" thickTop="1">
      <c r="A98" s="237"/>
      <c r="B98" s="220"/>
      <c r="C98" s="223"/>
      <c r="D98" s="226"/>
      <c r="E98" s="231"/>
      <c r="F98" s="232"/>
      <c r="G98" s="232"/>
      <c r="H98" s="232"/>
      <c r="I98" s="232"/>
      <c r="J98" s="232"/>
      <c r="K98" s="232"/>
      <c r="L98" s="232"/>
      <c r="M98" s="234"/>
      <c r="N98" s="233"/>
    </row>
    <row r="99" spans="1:14" ht="15" customHeight="1" thickBot="1" thickTop="1">
      <c r="A99" s="235">
        <f>1+A95</f>
        <v>25</v>
      </c>
      <c r="B99" s="218">
        <f>Startlist!A111</f>
        <v>0</v>
      </c>
      <c r="C99" s="221">
        <f>Startlist!B111</f>
        <v>0</v>
      </c>
      <c r="D99" s="224">
        <f>Startlist!C111</f>
        <v>0</v>
      </c>
      <c r="E99" s="231">
        <f>'153-156'!C$17</f>
        <v>0</v>
      </c>
      <c r="F99" s="232">
        <f>'153-156'!E$17</f>
        <v>0</v>
      </c>
      <c r="G99" s="232">
        <f>'153-156'!G$17</f>
        <v>0</v>
      </c>
      <c r="H99" s="232">
        <f>'153-156'!I$17</f>
        <v>0</v>
      </c>
      <c r="I99" s="232">
        <f>'153-156'!K$17</f>
        <v>0</v>
      </c>
      <c r="J99" s="232">
        <f>'153-156'!M$17</f>
        <v>0</v>
      </c>
      <c r="K99" s="232">
        <f>'153-156'!O$17</f>
        <v>0</v>
      </c>
      <c r="L99" s="232">
        <f>'153-156'!Q$17</f>
        <v>0</v>
      </c>
      <c r="M99" s="234">
        <f>'153-156'!S$17</f>
        <v>0</v>
      </c>
      <c r="N99" s="233">
        <f>'153-156'!U$17</f>
        <v>0</v>
      </c>
    </row>
    <row r="100" spans="1:14" ht="15" customHeight="1" thickBot="1" thickTop="1">
      <c r="A100" s="236"/>
      <c r="B100" s="219"/>
      <c r="C100" s="222"/>
      <c r="D100" s="225"/>
      <c r="E100" s="231"/>
      <c r="F100" s="232"/>
      <c r="G100" s="232"/>
      <c r="H100" s="232"/>
      <c r="I100" s="232"/>
      <c r="J100" s="232"/>
      <c r="K100" s="232"/>
      <c r="L100" s="232"/>
      <c r="M100" s="234"/>
      <c r="N100" s="233"/>
    </row>
    <row r="101" spans="1:14" ht="15" customHeight="1" thickBot="1" thickTop="1">
      <c r="A101" s="236"/>
      <c r="B101" s="219"/>
      <c r="C101" s="222"/>
      <c r="D101" s="225"/>
      <c r="E101" s="231"/>
      <c r="F101" s="232"/>
      <c r="G101" s="232"/>
      <c r="H101" s="232"/>
      <c r="I101" s="232"/>
      <c r="J101" s="232"/>
      <c r="K101" s="232"/>
      <c r="L101" s="232"/>
      <c r="M101" s="234"/>
      <c r="N101" s="233"/>
    </row>
    <row r="102" spans="1:14" ht="15" customHeight="1" thickBot="1" thickTop="1">
      <c r="A102" s="237"/>
      <c r="B102" s="220"/>
      <c r="C102" s="223"/>
      <c r="D102" s="226"/>
      <c r="E102" s="231"/>
      <c r="F102" s="232"/>
      <c r="G102" s="232"/>
      <c r="H102" s="232"/>
      <c r="I102" s="232"/>
      <c r="J102" s="232"/>
      <c r="K102" s="232"/>
      <c r="L102" s="232"/>
      <c r="M102" s="234"/>
      <c r="N102" s="233"/>
    </row>
    <row r="103" spans="1:14" ht="19.5" customHeight="1" thickBot="1" thickTop="1">
      <c r="A103" s="235">
        <f>1+A99</f>
        <v>26</v>
      </c>
      <c r="B103" s="218">
        <f>Startlist!A51</f>
        <v>0</v>
      </c>
      <c r="C103" s="221">
        <f>Startlist!B51</f>
        <v>0</v>
      </c>
      <c r="D103" s="224">
        <f>Startlist!C51</f>
        <v>0</v>
      </c>
      <c r="E103" s="231">
        <f>'49-52'!C$17</f>
        <v>0</v>
      </c>
      <c r="F103" s="232">
        <f>'49-52'!E$17</f>
        <v>0</v>
      </c>
      <c r="G103" s="232">
        <f>'49-52'!G$17</f>
        <v>0</v>
      </c>
      <c r="H103" s="232">
        <f>'49-52'!I$17</f>
        <v>0</v>
      </c>
      <c r="I103" s="232">
        <f>'49-52'!K$17</f>
        <v>0</v>
      </c>
      <c r="J103" s="232">
        <f>'49-52'!M$17</f>
        <v>0</v>
      </c>
      <c r="K103" s="232">
        <f>'49-52'!O$17</f>
        <v>0</v>
      </c>
      <c r="L103" s="232">
        <f>'49-52'!Q$17</f>
        <v>0</v>
      </c>
      <c r="M103" s="234">
        <f>'49-52'!S$17</f>
        <v>0</v>
      </c>
      <c r="N103" s="233">
        <f>'49-52'!U$17</f>
        <v>0</v>
      </c>
    </row>
    <row r="104" spans="1:14" ht="19.5" customHeight="1" thickBot="1" thickTop="1">
      <c r="A104" s="236"/>
      <c r="B104" s="219"/>
      <c r="C104" s="222"/>
      <c r="D104" s="225"/>
      <c r="E104" s="231"/>
      <c r="F104" s="232"/>
      <c r="G104" s="232"/>
      <c r="H104" s="232"/>
      <c r="I104" s="232"/>
      <c r="J104" s="232"/>
      <c r="K104" s="232"/>
      <c r="L104" s="232"/>
      <c r="M104" s="234"/>
      <c r="N104" s="233"/>
    </row>
    <row r="105" spans="1:14" ht="19.5" customHeight="1" thickBot="1" thickTop="1">
      <c r="A105" s="236"/>
      <c r="B105" s="219"/>
      <c r="C105" s="222"/>
      <c r="D105" s="225"/>
      <c r="E105" s="231"/>
      <c r="F105" s="232"/>
      <c r="G105" s="232"/>
      <c r="H105" s="232"/>
      <c r="I105" s="232"/>
      <c r="J105" s="232"/>
      <c r="K105" s="232"/>
      <c r="L105" s="232"/>
      <c r="M105" s="234"/>
      <c r="N105" s="233"/>
    </row>
    <row r="106" spans="1:14" ht="19.5" customHeight="1" thickBot="1" thickTop="1">
      <c r="A106" s="237"/>
      <c r="B106" s="220"/>
      <c r="C106" s="223"/>
      <c r="D106" s="226"/>
      <c r="E106" s="231"/>
      <c r="F106" s="232"/>
      <c r="G106" s="232"/>
      <c r="H106" s="232"/>
      <c r="I106" s="232"/>
      <c r="J106" s="232"/>
      <c r="K106" s="232"/>
      <c r="L106" s="232"/>
      <c r="M106" s="234"/>
      <c r="N106" s="233"/>
    </row>
    <row r="107" spans="1:14" ht="19.5" customHeight="1" thickBot="1" thickTop="1">
      <c r="A107" s="238">
        <f>1+A103</f>
        <v>27</v>
      </c>
      <c r="B107" s="218">
        <f>Startlist!A103</f>
        <v>0</v>
      </c>
      <c r="C107" s="221">
        <f>Startlist!B103</f>
        <v>0</v>
      </c>
      <c r="D107" s="224">
        <f>Startlist!C103</f>
        <v>0</v>
      </c>
      <c r="E107" s="231">
        <f>'145-148'!C$17</f>
        <v>0</v>
      </c>
      <c r="F107" s="232">
        <f>'145-148'!E$17</f>
        <v>0</v>
      </c>
      <c r="G107" s="232">
        <f>'145-148'!G$17</f>
        <v>0</v>
      </c>
      <c r="H107" s="232">
        <f>'145-148'!I$17</f>
        <v>0</v>
      </c>
      <c r="I107" s="232">
        <f>'145-148'!K$17</f>
        <v>0</v>
      </c>
      <c r="J107" s="232">
        <f>'145-148'!M$17</f>
        <v>0</v>
      </c>
      <c r="K107" s="232">
        <f>'145-148'!O$17</f>
        <v>0</v>
      </c>
      <c r="L107" s="232">
        <f>'145-148'!Q$17</f>
        <v>0</v>
      </c>
      <c r="M107" s="234">
        <f>'145-148'!S$17</f>
        <v>0</v>
      </c>
      <c r="N107" s="233">
        <f>'145-148'!U$17</f>
        <v>0</v>
      </c>
    </row>
    <row r="108" spans="1:14" ht="19.5" customHeight="1" thickBot="1" thickTop="1">
      <c r="A108" s="238"/>
      <c r="B108" s="219"/>
      <c r="C108" s="222"/>
      <c r="D108" s="225"/>
      <c r="E108" s="231"/>
      <c r="F108" s="232"/>
      <c r="G108" s="232"/>
      <c r="H108" s="232"/>
      <c r="I108" s="232"/>
      <c r="J108" s="232"/>
      <c r="K108" s="232"/>
      <c r="L108" s="232"/>
      <c r="M108" s="234"/>
      <c r="N108" s="233"/>
    </row>
    <row r="109" spans="1:14" ht="19.5" customHeight="1" thickBot="1" thickTop="1">
      <c r="A109" s="238"/>
      <c r="B109" s="219"/>
      <c r="C109" s="222"/>
      <c r="D109" s="225"/>
      <c r="E109" s="231"/>
      <c r="F109" s="232"/>
      <c r="G109" s="232"/>
      <c r="H109" s="232"/>
      <c r="I109" s="232"/>
      <c r="J109" s="232"/>
      <c r="K109" s="232"/>
      <c r="L109" s="232"/>
      <c r="M109" s="234"/>
      <c r="N109" s="233"/>
    </row>
    <row r="110" spans="1:14" ht="19.5" customHeight="1" thickBot="1" thickTop="1">
      <c r="A110" s="238"/>
      <c r="B110" s="220"/>
      <c r="C110" s="223"/>
      <c r="D110" s="226"/>
      <c r="E110" s="231"/>
      <c r="F110" s="232"/>
      <c r="G110" s="232"/>
      <c r="H110" s="232"/>
      <c r="I110" s="232"/>
      <c r="J110" s="232"/>
      <c r="K110" s="232"/>
      <c r="L110" s="232"/>
      <c r="M110" s="234"/>
      <c r="N110" s="233"/>
    </row>
    <row r="111" spans="1:14" ht="19.5" customHeight="1" thickBot="1" thickTop="1">
      <c r="A111" s="238">
        <f>1+A107</f>
        <v>28</v>
      </c>
      <c r="B111" s="218">
        <f>Startlist!A55</f>
        <v>0</v>
      </c>
      <c r="C111" s="221">
        <f>Startlist!B55</f>
        <v>0</v>
      </c>
      <c r="D111" s="224">
        <f>Startlist!C55</f>
        <v>0</v>
      </c>
      <c r="E111" s="231">
        <f>'53-56'!C$17</f>
        <v>0</v>
      </c>
      <c r="F111" s="232">
        <f>'53-56'!E$17</f>
        <v>0</v>
      </c>
      <c r="G111" s="232">
        <f>'53-56'!G$17</f>
        <v>0</v>
      </c>
      <c r="H111" s="232">
        <f>'53-56'!I$17</f>
        <v>0</v>
      </c>
      <c r="I111" s="232">
        <f>'53-56'!K$17</f>
        <v>0</v>
      </c>
      <c r="J111" s="232">
        <f>'53-56'!M$17</f>
        <v>0</v>
      </c>
      <c r="K111" s="232">
        <f>'53-56'!O$17</f>
        <v>0</v>
      </c>
      <c r="L111" s="232">
        <f>'53-56'!Q$17</f>
        <v>0</v>
      </c>
      <c r="M111" s="234">
        <f>'53-56'!S$17</f>
        <v>0</v>
      </c>
      <c r="N111" s="233">
        <f>'53-56'!U$17</f>
        <v>0</v>
      </c>
    </row>
    <row r="112" spans="1:14" ht="19.5" customHeight="1" thickBot="1" thickTop="1">
      <c r="A112" s="238"/>
      <c r="B112" s="219"/>
      <c r="C112" s="222"/>
      <c r="D112" s="225"/>
      <c r="E112" s="231"/>
      <c r="F112" s="232"/>
      <c r="G112" s="232"/>
      <c r="H112" s="232"/>
      <c r="I112" s="232"/>
      <c r="J112" s="232"/>
      <c r="K112" s="232"/>
      <c r="L112" s="232"/>
      <c r="M112" s="234"/>
      <c r="N112" s="233"/>
    </row>
    <row r="113" spans="1:14" ht="19.5" customHeight="1" thickBot="1" thickTop="1">
      <c r="A113" s="238"/>
      <c r="B113" s="219"/>
      <c r="C113" s="222"/>
      <c r="D113" s="225"/>
      <c r="E113" s="231"/>
      <c r="F113" s="232"/>
      <c r="G113" s="232"/>
      <c r="H113" s="232"/>
      <c r="I113" s="232"/>
      <c r="J113" s="232"/>
      <c r="K113" s="232"/>
      <c r="L113" s="232"/>
      <c r="M113" s="234"/>
      <c r="N113" s="233"/>
    </row>
    <row r="114" spans="1:14" ht="19.5" customHeight="1" thickBot="1" thickTop="1">
      <c r="A114" s="238"/>
      <c r="B114" s="220"/>
      <c r="C114" s="223"/>
      <c r="D114" s="226"/>
      <c r="E114" s="231"/>
      <c r="F114" s="232"/>
      <c r="G114" s="232"/>
      <c r="H114" s="232"/>
      <c r="I114" s="232"/>
      <c r="J114" s="232"/>
      <c r="K114" s="232"/>
      <c r="L114" s="232"/>
      <c r="M114" s="234"/>
      <c r="N114" s="233"/>
    </row>
    <row r="115" spans="1:14" ht="19.5" customHeight="1" thickTop="1">
      <c r="A115" s="42"/>
      <c r="B115" s="43"/>
      <c r="C115" s="44"/>
      <c r="D115" s="45"/>
      <c r="E115" s="43"/>
      <c r="F115" s="43"/>
      <c r="G115" s="43"/>
      <c r="H115" s="43"/>
      <c r="I115" s="43"/>
      <c r="J115" s="43"/>
      <c r="K115" s="43"/>
      <c r="L115" s="43"/>
      <c r="M115" s="43"/>
      <c r="N115" s="49"/>
    </row>
    <row r="116" spans="1:14" ht="15" customHeight="1">
      <c r="A116" s="46"/>
      <c r="B116" s="142"/>
      <c r="C116" s="142"/>
      <c r="D116" s="142"/>
      <c r="E116" s="172"/>
      <c r="F116" s="173"/>
      <c r="G116" s="173"/>
      <c r="H116" s="173"/>
      <c r="I116" s="173"/>
      <c r="J116" s="173"/>
      <c r="K116" s="173"/>
      <c r="L116" s="173"/>
      <c r="M116" s="173"/>
      <c r="N116" s="50"/>
    </row>
    <row r="117" spans="1:13" ht="15" customHeight="1">
      <c r="A117" s="16"/>
      <c r="B117" s="140"/>
      <c r="C117" s="141"/>
      <c r="D117" s="64"/>
      <c r="E117" s="174"/>
      <c r="F117" s="173"/>
      <c r="G117" s="173"/>
      <c r="H117" s="173"/>
      <c r="I117" s="173"/>
      <c r="J117" s="173"/>
      <c r="K117" s="173"/>
      <c r="L117" s="173"/>
      <c r="M117" s="173"/>
    </row>
    <row r="118" spans="1:13" ht="15" customHeight="1">
      <c r="A118" s="16"/>
      <c r="B118" s="16"/>
      <c r="C118" s="16"/>
      <c r="D118" s="40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5" customHeight="1">
      <c r="A119" s="16"/>
      <c r="B119" s="16"/>
      <c r="C119" s="16"/>
      <c r="D119" s="40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5" customHeight="1">
      <c r="A120" s="16"/>
      <c r="B120" s="16"/>
      <c r="C120" s="16"/>
      <c r="D120" s="40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5" customHeight="1">
      <c r="A121" s="16"/>
      <c r="B121" s="16"/>
      <c r="C121" s="16"/>
      <c r="D121" s="40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" customHeight="1">
      <c r="A122" s="16"/>
      <c r="B122" s="16"/>
      <c r="C122" s="16"/>
      <c r="D122" s="40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5" customHeight="1">
      <c r="A123" s="16"/>
      <c r="B123" s="16"/>
      <c r="C123" s="16"/>
      <c r="D123" s="40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5" customHeight="1">
      <c r="A124" s="16"/>
      <c r="B124" s="16"/>
      <c r="C124" s="16"/>
      <c r="D124" s="40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5" customHeight="1">
      <c r="A125" s="16"/>
      <c r="B125" s="16"/>
      <c r="C125" s="16"/>
      <c r="D125" s="40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5" customHeight="1">
      <c r="A126" s="16"/>
      <c r="B126" s="16"/>
      <c r="C126" s="16"/>
      <c r="D126" s="40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5" customHeight="1">
      <c r="A127" s="16"/>
      <c r="B127" s="16"/>
      <c r="C127" s="16"/>
      <c r="D127" s="40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 customHeight="1">
      <c r="A128" s="16"/>
      <c r="B128" s="16"/>
      <c r="C128" s="16"/>
      <c r="D128" s="40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</sheetData>
  <sheetProtection/>
  <mergeCells count="395">
    <mergeCell ref="E103:E106"/>
    <mergeCell ref="F103:F106"/>
    <mergeCell ref="M111:M114"/>
    <mergeCell ref="J107:J110"/>
    <mergeCell ref="K107:K110"/>
    <mergeCell ref="L107:L110"/>
    <mergeCell ref="G103:G106"/>
    <mergeCell ref="H103:H106"/>
    <mergeCell ref="L103:L106"/>
    <mergeCell ref="F107:F110"/>
    <mergeCell ref="G107:G110"/>
    <mergeCell ref="H107:H110"/>
    <mergeCell ref="K103:K106"/>
    <mergeCell ref="I111:I114"/>
    <mergeCell ref="J111:J114"/>
    <mergeCell ref="N3:N6"/>
    <mergeCell ref="N7:N10"/>
    <mergeCell ref="M103:M106"/>
    <mergeCell ref="N87:N90"/>
    <mergeCell ref="L99:L102"/>
    <mergeCell ref="E111:E114"/>
    <mergeCell ref="F111:F114"/>
    <mergeCell ref="G111:G114"/>
    <mergeCell ref="H111:H114"/>
    <mergeCell ref="K111:K114"/>
    <mergeCell ref="L111:L114"/>
    <mergeCell ref="E107:E110"/>
    <mergeCell ref="M87:M90"/>
    <mergeCell ref="L7:L10"/>
    <mergeCell ref="N107:N110"/>
    <mergeCell ref="N99:N102"/>
    <mergeCell ref="N103:N106"/>
    <mergeCell ref="N75:N78"/>
    <mergeCell ref="N79:N82"/>
    <mergeCell ref="N83:N86"/>
    <mergeCell ref="M83:M86"/>
    <mergeCell ref="M99:M102"/>
    <mergeCell ref="M95:M98"/>
    <mergeCell ref="K99:K102"/>
    <mergeCell ref="I107:I110"/>
    <mergeCell ref="I103:I106"/>
    <mergeCell ref="J103:J106"/>
    <mergeCell ref="N1:N2"/>
    <mergeCell ref="M107:M110"/>
    <mergeCell ref="M91:M94"/>
    <mergeCell ref="K83:K86"/>
    <mergeCell ref="L83:L86"/>
    <mergeCell ref="I99:I102"/>
    <mergeCell ref="K91:K94"/>
    <mergeCell ref="L91:L94"/>
    <mergeCell ref="J83:J86"/>
    <mergeCell ref="J79:J82"/>
    <mergeCell ref="E99:E102"/>
    <mergeCell ref="F99:F102"/>
    <mergeCell ref="G99:G102"/>
    <mergeCell ref="H99:H102"/>
    <mergeCell ref="J99:J102"/>
    <mergeCell ref="J91:J94"/>
    <mergeCell ref="I95:I98"/>
    <mergeCell ref="E91:E94"/>
    <mergeCell ref="F91:F94"/>
    <mergeCell ref="G91:G94"/>
    <mergeCell ref="H91:H94"/>
    <mergeCell ref="I87:I90"/>
    <mergeCell ref="J87:J90"/>
    <mergeCell ref="J95:J98"/>
    <mergeCell ref="K95:K98"/>
    <mergeCell ref="L95:L98"/>
    <mergeCell ref="K87:K90"/>
    <mergeCell ref="L87:L90"/>
    <mergeCell ref="E95:E98"/>
    <mergeCell ref="F95:F98"/>
    <mergeCell ref="G95:G98"/>
    <mergeCell ref="H95:H98"/>
    <mergeCell ref="I91:I94"/>
    <mergeCell ref="I83:I86"/>
    <mergeCell ref="E87:E90"/>
    <mergeCell ref="F87:F90"/>
    <mergeCell ref="G87:G90"/>
    <mergeCell ref="E83:E86"/>
    <mergeCell ref="F83:F86"/>
    <mergeCell ref="G83:G86"/>
    <mergeCell ref="H83:H86"/>
    <mergeCell ref="H87:H90"/>
    <mergeCell ref="M75:M78"/>
    <mergeCell ref="E79:E82"/>
    <mergeCell ref="F79:F82"/>
    <mergeCell ref="G79:G82"/>
    <mergeCell ref="H79:H82"/>
    <mergeCell ref="I79:I82"/>
    <mergeCell ref="K79:K82"/>
    <mergeCell ref="L79:L82"/>
    <mergeCell ref="M79:M82"/>
    <mergeCell ref="I75:I78"/>
    <mergeCell ref="J75:J78"/>
    <mergeCell ref="K75:K78"/>
    <mergeCell ref="L75:L78"/>
    <mergeCell ref="E75:E78"/>
    <mergeCell ref="F75:F78"/>
    <mergeCell ref="G75:G78"/>
    <mergeCell ref="H75:H78"/>
    <mergeCell ref="M67:M70"/>
    <mergeCell ref="E71:E74"/>
    <mergeCell ref="F71:F74"/>
    <mergeCell ref="G71:G74"/>
    <mergeCell ref="H71:H74"/>
    <mergeCell ref="I71:I74"/>
    <mergeCell ref="L71:L74"/>
    <mergeCell ref="M71:M74"/>
    <mergeCell ref="I67:I70"/>
    <mergeCell ref="J67:J70"/>
    <mergeCell ref="K67:K70"/>
    <mergeCell ref="L67:L70"/>
    <mergeCell ref="F63:F66"/>
    <mergeCell ref="G63:G66"/>
    <mergeCell ref="H63:H66"/>
    <mergeCell ref="I63:I66"/>
    <mergeCell ref="J71:J74"/>
    <mergeCell ref="K71:K74"/>
    <mergeCell ref="M63:M66"/>
    <mergeCell ref="J59:J62"/>
    <mergeCell ref="K59:K62"/>
    <mergeCell ref="L59:L62"/>
    <mergeCell ref="E67:E70"/>
    <mergeCell ref="F67:F70"/>
    <mergeCell ref="G67:G70"/>
    <mergeCell ref="H67:H70"/>
    <mergeCell ref="M59:M62"/>
    <mergeCell ref="E63:E66"/>
    <mergeCell ref="E59:E62"/>
    <mergeCell ref="F59:F62"/>
    <mergeCell ref="G59:G62"/>
    <mergeCell ref="H59:H62"/>
    <mergeCell ref="M43:M46"/>
    <mergeCell ref="E47:E50"/>
    <mergeCell ref="F47:F50"/>
    <mergeCell ref="G47:G50"/>
    <mergeCell ref="H47:H50"/>
    <mergeCell ref="I47:I50"/>
    <mergeCell ref="J47:J50"/>
    <mergeCell ref="K47:K50"/>
    <mergeCell ref="L47:L50"/>
    <mergeCell ref="M47:M50"/>
    <mergeCell ref="J43:J46"/>
    <mergeCell ref="K43:K46"/>
    <mergeCell ref="L43:L46"/>
    <mergeCell ref="E43:E46"/>
    <mergeCell ref="F43:F46"/>
    <mergeCell ref="G43:G46"/>
    <mergeCell ref="H43:H46"/>
    <mergeCell ref="I43:I46"/>
    <mergeCell ref="M35:M38"/>
    <mergeCell ref="E39:E42"/>
    <mergeCell ref="F39:F42"/>
    <mergeCell ref="G39:G42"/>
    <mergeCell ref="H39:H42"/>
    <mergeCell ref="I39:I42"/>
    <mergeCell ref="J39:J42"/>
    <mergeCell ref="K39:K42"/>
    <mergeCell ref="L39:L42"/>
    <mergeCell ref="M39:M42"/>
    <mergeCell ref="J35:J38"/>
    <mergeCell ref="K35:K38"/>
    <mergeCell ref="L35:L38"/>
    <mergeCell ref="M31:M34"/>
    <mergeCell ref="I27:I30"/>
    <mergeCell ref="J27:J30"/>
    <mergeCell ref="K27:K30"/>
    <mergeCell ref="L27:L30"/>
    <mergeCell ref="J31:J34"/>
    <mergeCell ref="M27:M30"/>
    <mergeCell ref="L31:L34"/>
    <mergeCell ref="G31:G34"/>
    <mergeCell ref="H31:H34"/>
    <mergeCell ref="I31:I34"/>
    <mergeCell ref="K31:K34"/>
    <mergeCell ref="F35:F38"/>
    <mergeCell ref="G35:G38"/>
    <mergeCell ref="H35:H38"/>
    <mergeCell ref="G27:G30"/>
    <mergeCell ref="J15:J18"/>
    <mergeCell ref="K15:K18"/>
    <mergeCell ref="L15:L18"/>
    <mergeCell ref="J23:J26"/>
    <mergeCell ref="K23:K26"/>
    <mergeCell ref="L23:L26"/>
    <mergeCell ref="H23:H26"/>
    <mergeCell ref="I23:I26"/>
    <mergeCell ref="H15:H18"/>
    <mergeCell ref="K7:K10"/>
    <mergeCell ref="G3:G6"/>
    <mergeCell ref="H3:H6"/>
    <mergeCell ref="M15:M18"/>
    <mergeCell ref="I19:I22"/>
    <mergeCell ref="J19:J22"/>
    <mergeCell ref="K19:K22"/>
    <mergeCell ref="L19:L22"/>
    <mergeCell ref="M19:M22"/>
    <mergeCell ref="I15:I18"/>
    <mergeCell ref="I11:I14"/>
    <mergeCell ref="J11:J14"/>
    <mergeCell ref="M11:M14"/>
    <mergeCell ref="G7:G10"/>
    <mergeCell ref="H7:H10"/>
    <mergeCell ref="E3:E6"/>
    <mergeCell ref="F3:F6"/>
    <mergeCell ref="F7:F10"/>
    <mergeCell ref="I7:I10"/>
    <mergeCell ref="J7:J10"/>
    <mergeCell ref="N91:N94"/>
    <mergeCell ref="N95:N98"/>
    <mergeCell ref="I3:I6"/>
    <mergeCell ref="J3:J6"/>
    <mergeCell ref="K3:K6"/>
    <mergeCell ref="L3:L6"/>
    <mergeCell ref="M3:M6"/>
    <mergeCell ref="M7:M10"/>
    <mergeCell ref="K11:K14"/>
    <mergeCell ref="L11:L14"/>
    <mergeCell ref="A111:A114"/>
    <mergeCell ref="A95:A98"/>
    <mergeCell ref="A99:A102"/>
    <mergeCell ref="A103:A106"/>
    <mergeCell ref="A107:A110"/>
    <mergeCell ref="A79:A82"/>
    <mergeCell ref="A83:A86"/>
    <mergeCell ref="A87:A90"/>
    <mergeCell ref="A91:A94"/>
    <mergeCell ref="A67:A70"/>
    <mergeCell ref="A71:A74"/>
    <mergeCell ref="A75:A78"/>
    <mergeCell ref="A47:A50"/>
    <mergeCell ref="A51:A54"/>
    <mergeCell ref="A55:A58"/>
    <mergeCell ref="A59:A62"/>
    <mergeCell ref="A35:A38"/>
    <mergeCell ref="A39:A42"/>
    <mergeCell ref="A23:A26"/>
    <mergeCell ref="A27:A30"/>
    <mergeCell ref="N111:N114"/>
    <mergeCell ref="B79:B82"/>
    <mergeCell ref="C79:C82"/>
    <mergeCell ref="D79:D82"/>
    <mergeCell ref="N43:N46"/>
    <mergeCell ref="A63:A66"/>
    <mergeCell ref="A3:A6"/>
    <mergeCell ref="A1:A2"/>
    <mergeCell ref="A7:A10"/>
    <mergeCell ref="A11:A14"/>
    <mergeCell ref="A15:A18"/>
    <mergeCell ref="A19:A22"/>
    <mergeCell ref="N67:N70"/>
    <mergeCell ref="N71:N74"/>
    <mergeCell ref="I51:I54"/>
    <mergeCell ref="J51:J54"/>
    <mergeCell ref="K51:K54"/>
    <mergeCell ref="L51:L54"/>
    <mergeCell ref="M51:M54"/>
    <mergeCell ref="J63:J66"/>
    <mergeCell ref="K63:K66"/>
    <mergeCell ref="L63:L66"/>
    <mergeCell ref="A31:A34"/>
    <mergeCell ref="N47:N50"/>
    <mergeCell ref="N51:N54"/>
    <mergeCell ref="N55:N58"/>
    <mergeCell ref="N59:N62"/>
    <mergeCell ref="N63:N66"/>
    <mergeCell ref="E51:E54"/>
    <mergeCell ref="F51:F54"/>
    <mergeCell ref="G51:G54"/>
    <mergeCell ref="H51:H54"/>
    <mergeCell ref="I59:I62"/>
    <mergeCell ref="M23:M26"/>
    <mergeCell ref="A43:A46"/>
    <mergeCell ref="B75:B78"/>
    <mergeCell ref="C75:C78"/>
    <mergeCell ref="D75:D78"/>
    <mergeCell ref="D59:D62"/>
    <mergeCell ref="B63:B66"/>
    <mergeCell ref="C63:C66"/>
    <mergeCell ref="B47:B50"/>
    <mergeCell ref="E55:E58"/>
    <mergeCell ref="F55:F58"/>
    <mergeCell ref="G55:G58"/>
    <mergeCell ref="H55:H58"/>
    <mergeCell ref="I35:I38"/>
    <mergeCell ref="E27:E30"/>
    <mergeCell ref="F27:F30"/>
    <mergeCell ref="H27:H30"/>
    <mergeCell ref="E31:E34"/>
    <mergeCell ref="F31:F34"/>
    <mergeCell ref="B59:B62"/>
    <mergeCell ref="C59:C62"/>
    <mergeCell ref="D63:D66"/>
    <mergeCell ref="E23:E26"/>
    <mergeCell ref="F23:F26"/>
    <mergeCell ref="G23:G26"/>
    <mergeCell ref="B51:B54"/>
    <mergeCell ref="C51:C54"/>
    <mergeCell ref="D51:D54"/>
    <mergeCell ref="E35:E38"/>
    <mergeCell ref="N35:N38"/>
    <mergeCell ref="N39:N42"/>
    <mergeCell ref="L55:L58"/>
    <mergeCell ref="B55:B58"/>
    <mergeCell ref="C55:C58"/>
    <mergeCell ref="D55:D58"/>
    <mergeCell ref="I55:I58"/>
    <mergeCell ref="J55:J58"/>
    <mergeCell ref="K55:K58"/>
    <mergeCell ref="M55:M58"/>
    <mergeCell ref="N11:N14"/>
    <mergeCell ref="N15:N18"/>
    <mergeCell ref="N19:N22"/>
    <mergeCell ref="N23:N26"/>
    <mergeCell ref="N27:N30"/>
    <mergeCell ref="N31:N34"/>
    <mergeCell ref="B71:B74"/>
    <mergeCell ref="C71:C74"/>
    <mergeCell ref="D71:D74"/>
    <mergeCell ref="B67:B70"/>
    <mergeCell ref="C67:C70"/>
    <mergeCell ref="D67:D70"/>
    <mergeCell ref="G19:G22"/>
    <mergeCell ref="H19:H22"/>
    <mergeCell ref="H11:H14"/>
    <mergeCell ref="E15:E18"/>
    <mergeCell ref="F15:F18"/>
    <mergeCell ref="G15:G18"/>
    <mergeCell ref="G11:G14"/>
    <mergeCell ref="D3:D6"/>
    <mergeCell ref="B7:B10"/>
    <mergeCell ref="C7:C10"/>
    <mergeCell ref="B3:B6"/>
    <mergeCell ref="C3:C6"/>
    <mergeCell ref="E7:E10"/>
    <mergeCell ref="D7:D10"/>
    <mergeCell ref="C11:C14"/>
    <mergeCell ref="D11:D14"/>
    <mergeCell ref="B15:B18"/>
    <mergeCell ref="E11:E14"/>
    <mergeCell ref="F11:F14"/>
    <mergeCell ref="C31:C34"/>
    <mergeCell ref="D31:D34"/>
    <mergeCell ref="E19:E22"/>
    <mergeCell ref="F19:F22"/>
    <mergeCell ref="D43:D46"/>
    <mergeCell ref="C23:C26"/>
    <mergeCell ref="D23:D26"/>
    <mergeCell ref="B27:B30"/>
    <mergeCell ref="C27:C30"/>
    <mergeCell ref="D35:D38"/>
    <mergeCell ref="B39:B42"/>
    <mergeCell ref="C47:C50"/>
    <mergeCell ref="D47:D50"/>
    <mergeCell ref="C15:C18"/>
    <mergeCell ref="D15:D18"/>
    <mergeCell ref="B35:B38"/>
    <mergeCell ref="C35:C38"/>
    <mergeCell ref="C39:C42"/>
    <mergeCell ref="D39:D42"/>
    <mergeCell ref="B43:B46"/>
    <mergeCell ref="C43:C46"/>
    <mergeCell ref="B83:B86"/>
    <mergeCell ref="C83:C86"/>
    <mergeCell ref="D83:D86"/>
    <mergeCell ref="B11:B14"/>
    <mergeCell ref="B19:B22"/>
    <mergeCell ref="C19:C22"/>
    <mergeCell ref="D19:D22"/>
    <mergeCell ref="B23:B26"/>
    <mergeCell ref="D27:D30"/>
    <mergeCell ref="B31:B34"/>
    <mergeCell ref="B91:B94"/>
    <mergeCell ref="C91:C94"/>
    <mergeCell ref="D91:D94"/>
    <mergeCell ref="B87:B90"/>
    <mergeCell ref="C87:C90"/>
    <mergeCell ref="D87:D90"/>
    <mergeCell ref="B99:B102"/>
    <mergeCell ref="C99:C102"/>
    <mergeCell ref="D99:D102"/>
    <mergeCell ref="B95:B98"/>
    <mergeCell ref="C95:C98"/>
    <mergeCell ref="D95:D98"/>
    <mergeCell ref="B1:M1"/>
    <mergeCell ref="B111:B114"/>
    <mergeCell ref="C111:C114"/>
    <mergeCell ref="D111:D114"/>
    <mergeCell ref="B107:B110"/>
    <mergeCell ref="C107:C110"/>
    <mergeCell ref="D107:D110"/>
    <mergeCell ref="B103:B106"/>
    <mergeCell ref="C103:C106"/>
    <mergeCell ref="D103:D106"/>
  </mergeCells>
  <printOptions/>
  <pageMargins left="0.46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7">
    <tabColor indexed="15"/>
  </sheetPr>
  <dimension ref="A1:V177"/>
  <sheetViews>
    <sheetView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5" sqref="D55:D58"/>
    </sheetView>
  </sheetViews>
  <sheetFormatPr defaultColWidth="9.00390625" defaultRowHeight="12.75"/>
  <cols>
    <col min="1" max="1" width="8.00390625" style="0" customWidth="1"/>
    <col min="2" max="2" width="25.75390625" style="143" customWidth="1"/>
    <col min="3" max="3" width="24.25390625" style="0" customWidth="1"/>
    <col min="4" max="4" width="25.625" style="0" customWidth="1"/>
    <col min="5" max="9" width="6.75390625" style="0" customWidth="1"/>
    <col min="10" max="10" width="8.00390625" style="0" customWidth="1"/>
    <col min="11" max="11" width="7.375" style="0" customWidth="1"/>
    <col min="12" max="12" width="7.625" style="0" customWidth="1"/>
    <col min="13" max="13" width="6.75390625" style="0" customWidth="1"/>
    <col min="14" max="14" width="8.625" style="0" customWidth="1"/>
    <col min="15" max="15" width="0.875" style="0" hidden="1" customWidth="1"/>
  </cols>
  <sheetData>
    <row r="1" spans="1:14" ht="54" customHeight="1" thickBot="1" thickTop="1">
      <c r="A1" s="239" t="str">
        <f>'jednotlivci celkem'!A1</f>
        <v>Pořadí</v>
      </c>
      <c r="B1" s="246" t="s">
        <v>60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8"/>
      <c r="N1" s="241" t="s">
        <v>18</v>
      </c>
    </row>
    <row r="2" spans="1:22" ht="36" customHeight="1" thickBot="1" thickTop="1">
      <c r="A2" s="240"/>
      <c r="B2" s="39" t="str">
        <f>Startlist!A2</f>
        <v>škola</v>
      </c>
      <c r="C2" s="39" t="str">
        <f>Startlist!B2</f>
        <v>město</v>
      </c>
      <c r="D2" s="39" t="str">
        <f>Startlist!C2</f>
        <v>vedoucí</v>
      </c>
      <c r="E2" s="41" t="str">
        <f>'jednotlivci celkem'!G2</f>
        <v>PSP</v>
      </c>
      <c r="F2" s="41" t="str">
        <f>'jednotlivci celkem'!H2</f>
        <v>PP</v>
      </c>
      <c r="G2" s="41" t="str">
        <f>'jednotlivci celkem'!I2</f>
        <v>DDH </v>
      </c>
      <c r="H2" s="41" t="str">
        <f>'jednotlivci celkem'!J2</f>
        <v>DDH  přest</v>
      </c>
      <c r="I2" s="41" t="str">
        <f>'jednotlivci celkem'!K2</f>
        <v>DDH celk.</v>
      </c>
      <c r="J2" s="41" t="str">
        <f>'jednotlivci celkem'!L2</f>
        <v>JZ </v>
      </c>
      <c r="K2" s="41"/>
      <c r="L2" s="41" t="str">
        <f>'jednotlivci celkem'!N2</f>
        <v>JZ celk.</v>
      </c>
      <c r="M2" s="41" t="str">
        <f>'jednotlivci celkem'!O2</f>
        <v>mapa</v>
      </c>
      <c r="N2" s="242"/>
      <c r="O2" s="1"/>
      <c r="P2" s="1"/>
      <c r="Q2" s="1"/>
      <c r="R2" s="1"/>
      <c r="S2" s="1"/>
      <c r="T2" s="1"/>
      <c r="U2" s="1"/>
      <c r="V2" s="1"/>
    </row>
    <row r="3" spans="1:22" ht="9" customHeight="1" thickBot="1" thickTop="1">
      <c r="A3" s="238">
        <v>1</v>
      </c>
      <c r="B3" s="243" t="str">
        <f>IF(Startlist!D31="I",Startlist!A31,"")</f>
        <v>ZŠ a MŠ 9. května, Sezimovo Ústí</v>
      </c>
      <c r="C3" s="221" t="str">
        <f>IF(B3="","",Startlist!B31)</f>
        <v>Sezimovo Ústí</v>
      </c>
      <c r="D3" s="224" t="str">
        <f>IF(B3="","",Startlist!C31)</f>
        <v>Pavla Lenzová</v>
      </c>
      <c r="E3" s="231">
        <f>IF(B3="","",'29-32'!C$17)</f>
        <v>50</v>
      </c>
      <c r="F3" s="232">
        <f>IF(B3="","",'29-32'!E$17)</f>
        <v>10</v>
      </c>
      <c r="G3" s="232">
        <f>IF(B3="","",'29-32'!G$17)</f>
        <v>45</v>
      </c>
      <c r="H3" s="232">
        <f>IF(B3="","",'29-32'!I$17)</f>
        <v>0</v>
      </c>
      <c r="I3" s="232">
        <f>IF(B3="","",'29-32'!K$17)</f>
        <v>45</v>
      </c>
      <c r="J3" s="232">
        <f>IF(B3="","",'29-32'!M$17)</f>
        <v>55</v>
      </c>
      <c r="K3" s="232">
        <f>IF(B3="","",'29-32'!O$17)</f>
        <v>0</v>
      </c>
      <c r="L3" s="232">
        <f>IF(B3="","",'29-32'!Q$17)</f>
        <v>55</v>
      </c>
      <c r="M3" s="234">
        <f>IF(B3="","",'29-32'!S$17)</f>
        <v>10</v>
      </c>
      <c r="N3" s="233">
        <f>IF(B3="","",'29-32'!U$17)</f>
        <v>170</v>
      </c>
      <c r="O3" s="1"/>
      <c r="P3" s="1"/>
      <c r="Q3" s="1"/>
      <c r="R3" s="1"/>
      <c r="S3" s="1"/>
      <c r="T3" s="1"/>
      <c r="U3" s="1"/>
      <c r="V3" s="1"/>
    </row>
    <row r="4" spans="1:22" ht="9" customHeight="1" thickBot="1" thickTop="1">
      <c r="A4" s="238"/>
      <c r="B4" s="244"/>
      <c r="C4" s="222"/>
      <c r="D4" s="225"/>
      <c r="E4" s="231"/>
      <c r="F4" s="232"/>
      <c r="G4" s="232"/>
      <c r="H4" s="232"/>
      <c r="I4" s="232"/>
      <c r="J4" s="232"/>
      <c r="K4" s="232"/>
      <c r="L4" s="232"/>
      <c r="M4" s="234"/>
      <c r="N4" s="233"/>
      <c r="O4" s="1"/>
      <c r="P4" s="1"/>
      <c r="Q4" s="1"/>
      <c r="R4" s="1"/>
      <c r="S4" s="1"/>
      <c r="T4" s="1"/>
      <c r="U4" s="1"/>
      <c r="V4" s="1"/>
    </row>
    <row r="5" spans="1:22" ht="9" customHeight="1" thickBot="1" thickTop="1">
      <c r="A5" s="238"/>
      <c r="B5" s="244"/>
      <c r="C5" s="222"/>
      <c r="D5" s="225"/>
      <c r="E5" s="231"/>
      <c r="F5" s="232"/>
      <c r="G5" s="232"/>
      <c r="H5" s="232"/>
      <c r="I5" s="232"/>
      <c r="J5" s="232"/>
      <c r="K5" s="232"/>
      <c r="L5" s="232"/>
      <c r="M5" s="234"/>
      <c r="N5" s="233"/>
      <c r="O5" s="1"/>
      <c r="P5" s="1"/>
      <c r="Q5" s="1"/>
      <c r="R5" s="1"/>
      <c r="S5" s="1"/>
      <c r="T5" s="1"/>
      <c r="U5" s="1"/>
      <c r="V5" s="1"/>
    </row>
    <row r="6" spans="1:14" ht="9" customHeight="1" thickBot="1" thickTop="1">
      <c r="A6" s="238"/>
      <c r="B6" s="245"/>
      <c r="C6" s="223"/>
      <c r="D6" s="226"/>
      <c r="E6" s="231"/>
      <c r="F6" s="232"/>
      <c r="G6" s="232"/>
      <c r="H6" s="232"/>
      <c r="I6" s="232"/>
      <c r="J6" s="232"/>
      <c r="K6" s="232"/>
      <c r="L6" s="232"/>
      <c r="M6" s="234"/>
      <c r="N6" s="233"/>
    </row>
    <row r="7" spans="1:14" ht="9" customHeight="1" thickBot="1" thickTop="1">
      <c r="A7" s="235">
        <f>1+A3</f>
        <v>2</v>
      </c>
      <c r="B7" s="243" t="str">
        <f>IF(Startlist!D3="I",Startlist!A3,"")</f>
        <v>ZŠ Soběslav, Tř. E. Beneše</v>
      </c>
      <c r="C7" s="221" t="str">
        <f>IF(B7="","",Startlist!B3)</f>
        <v>Soběslav</v>
      </c>
      <c r="D7" s="224" t="str">
        <f>IF(B7="","",Startlist!C3)</f>
        <v>Lenka Kubešová</v>
      </c>
      <c r="E7" s="231">
        <f>IF(B7="","",'1-4'!C$17)</f>
        <v>85</v>
      </c>
      <c r="F7" s="232">
        <f>IF(B7="","",'1-4'!E$17)</f>
        <v>25</v>
      </c>
      <c r="G7" s="232">
        <f>IF(B7="","",'1-4'!G$17)</f>
        <v>75</v>
      </c>
      <c r="H7" s="232">
        <f>IF(B7="","",'1-4'!I$17)</f>
        <v>0</v>
      </c>
      <c r="I7" s="232">
        <f>IF(B7="","",'1-4'!K$17)</f>
        <v>75</v>
      </c>
      <c r="J7" s="232">
        <f>IF(B7="","",'1-4'!M$17)</f>
        <v>95</v>
      </c>
      <c r="K7" s="232">
        <f>IF(B7="","",'1-4'!O$17)</f>
        <v>0</v>
      </c>
      <c r="L7" s="232">
        <f>IF(B7="","",'1-4'!Q$17)</f>
        <v>95</v>
      </c>
      <c r="M7" s="234">
        <f>IF(B7="","",'1-4'!S$17)</f>
        <v>10</v>
      </c>
      <c r="N7" s="233">
        <f>IF(B7="","",'1-4'!U$17)</f>
        <v>290</v>
      </c>
    </row>
    <row r="8" spans="1:14" ht="9" customHeight="1" thickBot="1" thickTop="1">
      <c r="A8" s="236"/>
      <c r="B8" s="244"/>
      <c r="C8" s="222"/>
      <c r="D8" s="225"/>
      <c r="E8" s="231"/>
      <c r="F8" s="232"/>
      <c r="G8" s="232"/>
      <c r="H8" s="232"/>
      <c r="I8" s="232"/>
      <c r="J8" s="232"/>
      <c r="K8" s="232"/>
      <c r="L8" s="232"/>
      <c r="M8" s="234"/>
      <c r="N8" s="233"/>
    </row>
    <row r="9" spans="1:14" ht="9" customHeight="1" thickBot="1" thickTop="1">
      <c r="A9" s="236"/>
      <c r="B9" s="244"/>
      <c r="C9" s="222"/>
      <c r="D9" s="225"/>
      <c r="E9" s="231"/>
      <c r="F9" s="232"/>
      <c r="G9" s="232"/>
      <c r="H9" s="232"/>
      <c r="I9" s="232"/>
      <c r="J9" s="232"/>
      <c r="K9" s="232"/>
      <c r="L9" s="232"/>
      <c r="M9" s="234"/>
      <c r="N9" s="233"/>
    </row>
    <row r="10" spans="1:15" ht="9" customHeight="1" thickBot="1" thickTop="1">
      <c r="A10" s="237"/>
      <c r="B10" s="245"/>
      <c r="C10" s="223"/>
      <c r="D10" s="226"/>
      <c r="E10" s="231"/>
      <c r="F10" s="232"/>
      <c r="G10" s="232"/>
      <c r="H10" s="232"/>
      <c r="I10" s="232"/>
      <c r="J10" s="232"/>
      <c r="K10" s="232"/>
      <c r="L10" s="232"/>
      <c r="M10" s="234"/>
      <c r="N10" s="233"/>
      <c r="O10" t="s">
        <v>0</v>
      </c>
    </row>
    <row r="11" spans="1:14" ht="9" customHeight="1" thickBot="1" thickTop="1">
      <c r="A11" s="235">
        <f>1+A7</f>
        <v>3</v>
      </c>
      <c r="B11" s="249" t="str">
        <f>IF(Startlist!D15="I",Startlist!A15,"")</f>
        <v>ZŠ Chýnov</v>
      </c>
      <c r="C11" s="221" t="str">
        <f>IF(B11="","",Startlist!B15)</f>
        <v>Chýnov</v>
      </c>
      <c r="D11" s="224" t="str">
        <f>IF(B11="","",Startlist!C15)</f>
        <v>Šárka Markvartová</v>
      </c>
      <c r="E11" s="231">
        <f>IF(B11="","",'13-16'!C$17)</f>
        <v>100</v>
      </c>
      <c r="F11" s="232">
        <f>IF(B11="","",'13-16'!E$17)</f>
        <v>20</v>
      </c>
      <c r="G11" s="232">
        <f>IF(B11="","",'13-16'!G$17)</f>
        <v>70</v>
      </c>
      <c r="H11" s="232">
        <f>IF(B11="","",'13-16'!I$17)</f>
        <v>0</v>
      </c>
      <c r="I11" s="232">
        <f>IF(B11="","",'13-16'!K$17)</f>
        <v>70</v>
      </c>
      <c r="J11" s="232">
        <f>IF(B11="","",'13-16'!M$17)</f>
        <v>131</v>
      </c>
      <c r="K11" s="232">
        <f>IF(B11="","",'13-16'!O$17)</f>
        <v>0</v>
      </c>
      <c r="L11" s="232">
        <f>IF(B11="","",'13-16'!Q$17)</f>
        <v>131</v>
      </c>
      <c r="M11" s="234">
        <f>IF(B11="","",'13-16'!S$17)</f>
        <v>45</v>
      </c>
      <c r="N11" s="233">
        <f>IF(B11="","",'13-16'!U$17)</f>
        <v>366</v>
      </c>
    </row>
    <row r="12" spans="1:14" ht="9" customHeight="1" thickBot="1" thickTop="1">
      <c r="A12" s="236"/>
      <c r="B12" s="250"/>
      <c r="C12" s="222"/>
      <c r="D12" s="225"/>
      <c r="E12" s="231"/>
      <c r="F12" s="232"/>
      <c r="G12" s="232"/>
      <c r="H12" s="232"/>
      <c r="I12" s="232"/>
      <c r="J12" s="232"/>
      <c r="K12" s="232"/>
      <c r="L12" s="232"/>
      <c r="M12" s="234"/>
      <c r="N12" s="233"/>
    </row>
    <row r="13" spans="1:14" ht="9" customHeight="1" thickBot="1" thickTop="1">
      <c r="A13" s="236"/>
      <c r="B13" s="250"/>
      <c r="C13" s="222"/>
      <c r="D13" s="225"/>
      <c r="E13" s="231"/>
      <c r="F13" s="232"/>
      <c r="G13" s="232"/>
      <c r="H13" s="232"/>
      <c r="I13" s="232"/>
      <c r="J13" s="232"/>
      <c r="K13" s="232"/>
      <c r="L13" s="232"/>
      <c r="M13" s="234"/>
      <c r="N13" s="233"/>
    </row>
    <row r="14" spans="1:14" ht="9" customHeight="1" thickBot="1" thickTop="1">
      <c r="A14" s="237"/>
      <c r="B14" s="251"/>
      <c r="C14" s="223"/>
      <c r="D14" s="226"/>
      <c r="E14" s="231"/>
      <c r="F14" s="232"/>
      <c r="G14" s="232"/>
      <c r="H14" s="232"/>
      <c r="I14" s="232"/>
      <c r="J14" s="232"/>
      <c r="K14" s="232"/>
      <c r="L14" s="232"/>
      <c r="M14" s="234"/>
      <c r="N14" s="233"/>
    </row>
    <row r="15" spans="1:16" ht="9" customHeight="1" thickBot="1" thickTop="1">
      <c r="A15" s="235">
        <f>1+A11</f>
        <v>4</v>
      </c>
      <c r="B15" s="243" t="str">
        <f>IF(Startlist!D7="I",Startlist!A7,"")</f>
        <v>ZŠ a MŠ Jistebnice</v>
      </c>
      <c r="C15" s="221" t="str">
        <f>IF(B15="","",Startlist!B7)</f>
        <v>Jistebnice</v>
      </c>
      <c r="D15" s="224" t="str">
        <f>IF(B15="","",Startlist!C7)</f>
        <v>Marcela Šmejkalová</v>
      </c>
      <c r="E15" s="231">
        <f>IF(B15="","",'5-8'!C$17)</f>
        <v>110</v>
      </c>
      <c r="F15" s="232">
        <f>IF(B15="","",'5-8'!E$17)</f>
        <v>10</v>
      </c>
      <c r="G15" s="232">
        <f>IF(B15="","",'5-8'!G$17)</f>
        <v>95</v>
      </c>
      <c r="H15" s="232">
        <f>IF(B15="","",'5-8'!I$17)</f>
        <v>0</v>
      </c>
      <c r="I15" s="232">
        <f>IF(B15="","",'5-8'!K$17)</f>
        <v>95</v>
      </c>
      <c r="J15" s="232">
        <f>IF(B15="","",'5-8'!M$17)</f>
        <v>91</v>
      </c>
      <c r="K15" s="232">
        <f>IF(B15="","",'5-8'!O$17)</f>
        <v>0</v>
      </c>
      <c r="L15" s="232">
        <f>IF(B15="","",'5-8'!Q$17)</f>
        <v>91</v>
      </c>
      <c r="M15" s="234">
        <f>IF(B15="","",'5-8'!S$17)</f>
        <v>60</v>
      </c>
      <c r="N15" s="233">
        <f>IF(B15="","",'5-8'!U$17)</f>
        <v>366</v>
      </c>
      <c r="P15" s="7"/>
    </row>
    <row r="16" spans="1:14" ht="9" customHeight="1" thickBot="1" thickTop="1">
      <c r="A16" s="236"/>
      <c r="B16" s="244"/>
      <c r="C16" s="222"/>
      <c r="D16" s="225"/>
      <c r="E16" s="231"/>
      <c r="F16" s="232"/>
      <c r="G16" s="232"/>
      <c r="H16" s="232"/>
      <c r="I16" s="232"/>
      <c r="J16" s="232"/>
      <c r="K16" s="232"/>
      <c r="L16" s="232"/>
      <c r="M16" s="234"/>
      <c r="N16" s="233"/>
    </row>
    <row r="17" spans="1:14" ht="9" customHeight="1" thickBot="1" thickTop="1">
      <c r="A17" s="236"/>
      <c r="B17" s="244"/>
      <c r="C17" s="222"/>
      <c r="D17" s="225"/>
      <c r="E17" s="231"/>
      <c r="F17" s="232"/>
      <c r="G17" s="232"/>
      <c r="H17" s="232"/>
      <c r="I17" s="232"/>
      <c r="J17" s="232"/>
      <c r="K17" s="232"/>
      <c r="L17" s="232"/>
      <c r="M17" s="234"/>
      <c r="N17" s="233"/>
    </row>
    <row r="18" spans="1:14" ht="9" customHeight="1" thickBot="1" thickTop="1">
      <c r="A18" s="237"/>
      <c r="B18" s="245"/>
      <c r="C18" s="223"/>
      <c r="D18" s="226"/>
      <c r="E18" s="231"/>
      <c r="F18" s="232"/>
      <c r="G18" s="232"/>
      <c r="H18" s="232"/>
      <c r="I18" s="232"/>
      <c r="J18" s="232"/>
      <c r="K18" s="232"/>
      <c r="L18" s="232"/>
      <c r="M18" s="234"/>
      <c r="N18" s="233"/>
    </row>
    <row r="19" spans="1:16" ht="9" customHeight="1" thickBot="1" thickTop="1">
      <c r="A19" s="235">
        <f>1+A15</f>
        <v>5</v>
      </c>
      <c r="B19" s="243" t="str">
        <f>IF(Startlist!D47="I",Startlist!A47,"")</f>
        <v>ZŠ a MŠ Choustník</v>
      </c>
      <c r="C19" s="221" t="str">
        <f>IF(B19="","",Startlist!B47)</f>
        <v>Choustník</v>
      </c>
      <c r="D19" s="224" t="str">
        <f>IF(B19="","",Startlist!C47)</f>
        <v>Dana Punčochářová</v>
      </c>
      <c r="E19" s="231">
        <f>IF(B19="","",'45-48'!C$17)</f>
        <v>85</v>
      </c>
      <c r="F19" s="232">
        <f>IF(B19="","",'45-48'!E$17)</f>
        <v>30</v>
      </c>
      <c r="G19" s="232">
        <f>IF(B19="","",'45-48'!G$17)</f>
        <v>90</v>
      </c>
      <c r="H19" s="232">
        <f>IF(B19="","",'45-48'!I$17)</f>
        <v>0</v>
      </c>
      <c r="I19" s="232">
        <f>IF(B19="","",'45-48'!K$17)</f>
        <v>90</v>
      </c>
      <c r="J19" s="232">
        <f>IF(B19="","",'45-48'!M$17)</f>
        <v>118</v>
      </c>
      <c r="K19" s="232">
        <f>IF(B19="","",'45-48'!O$17)</f>
        <v>0</v>
      </c>
      <c r="L19" s="232">
        <f>IF(B19="","",'45-48'!Q$17)</f>
        <v>118</v>
      </c>
      <c r="M19" s="234">
        <f>IF(B19="","",'45-48'!S$17)</f>
        <v>45</v>
      </c>
      <c r="N19" s="233">
        <f>IF(B19="","",'45-48'!U$17)</f>
        <v>368</v>
      </c>
      <c r="P19" s="8"/>
    </row>
    <row r="20" spans="1:14" ht="9" customHeight="1" thickBot="1" thickTop="1">
      <c r="A20" s="236"/>
      <c r="B20" s="244"/>
      <c r="C20" s="222"/>
      <c r="D20" s="225"/>
      <c r="E20" s="231"/>
      <c r="F20" s="232"/>
      <c r="G20" s="232"/>
      <c r="H20" s="232"/>
      <c r="I20" s="232"/>
      <c r="J20" s="232"/>
      <c r="K20" s="232"/>
      <c r="L20" s="232"/>
      <c r="M20" s="234"/>
      <c r="N20" s="233"/>
    </row>
    <row r="21" spans="1:14" ht="9" customHeight="1" thickBot="1" thickTop="1">
      <c r="A21" s="236"/>
      <c r="B21" s="244"/>
      <c r="C21" s="222"/>
      <c r="D21" s="225"/>
      <c r="E21" s="231"/>
      <c r="F21" s="232"/>
      <c r="G21" s="232"/>
      <c r="H21" s="232"/>
      <c r="I21" s="232"/>
      <c r="J21" s="232"/>
      <c r="K21" s="232"/>
      <c r="L21" s="232"/>
      <c r="M21" s="234"/>
      <c r="N21" s="233"/>
    </row>
    <row r="22" spans="1:14" ht="9" customHeight="1" thickBot="1" thickTop="1">
      <c r="A22" s="237"/>
      <c r="B22" s="245"/>
      <c r="C22" s="223"/>
      <c r="D22" s="226"/>
      <c r="E22" s="231"/>
      <c r="F22" s="232"/>
      <c r="G22" s="232"/>
      <c r="H22" s="232"/>
      <c r="I22" s="232"/>
      <c r="J22" s="232"/>
      <c r="K22" s="232"/>
      <c r="L22" s="232"/>
      <c r="M22" s="234"/>
      <c r="N22" s="233"/>
    </row>
    <row r="23" spans="1:14" ht="9" customHeight="1" thickBot="1" thickTop="1">
      <c r="A23" s="235">
        <f>1+A19</f>
        <v>6</v>
      </c>
      <c r="B23" s="243" t="str">
        <f>IF(Startlist!D27="I",Startlist!A27,"")</f>
        <v>ZŠ Libušina, Bechyně</v>
      </c>
      <c r="C23" s="221" t="str">
        <f>IF(B23="","",Startlist!B27)</f>
        <v>Bechyně</v>
      </c>
      <c r="D23" s="224" t="str">
        <f>IF(B23="","",Startlist!C27)</f>
        <v>Božena Kabíčková</v>
      </c>
      <c r="E23" s="231">
        <f>IF(B23="","",'25-28'!C$17)</f>
        <v>85</v>
      </c>
      <c r="F23" s="232">
        <f>IF(B23="","",'25-28'!E$17)</f>
        <v>40</v>
      </c>
      <c r="G23" s="232">
        <f>IF(B23="","",'25-28'!G$17)</f>
        <v>85</v>
      </c>
      <c r="H23" s="232">
        <f>IF(B23="","",'25-28'!I$17)</f>
        <v>0</v>
      </c>
      <c r="I23" s="232">
        <f>IF(B23="","",'25-28'!K$17)</f>
        <v>85</v>
      </c>
      <c r="J23" s="232">
        <f>IF(B23="","",'25-28'!M$17)</f>
        <v>134</v>
      </c>
      <c r="K23" s="232">
        <f>IF(B23="","",'25-28'!O$17)</f>
        <v>0</v>
      </c>
      <c r="L23" s="232">
        <f>IF(B23="","",'25-28'!Q$17)</f>
        <v>134</v>
      </c>
      <c r="M23" s="234">
        <f>IF(B23="","",'25-28'!S$17)</f>
        <v>45</v>
      </c>
      <c r="N23" s="233">
        <f>IF(B23="","",'25-28'!U$17)</f>
        <v>389</v>
      </c>
    </row>
    <row r="24" spans="1:14" ht="9" customHeight="1" thickBot="1" thickTop="1">
      <c r="A24" s="236"/>
      <c r="B24" s="244"/>
      <c r="C24" s="222"/>
      <c r="D24" s="225"/>
      <c r="E24" s="231"/>
      <c r="F24" s="232"/>
      <c r="G24" s="232"/>
      <c r="H24" s="232"/>
      <c r="I24" s="232"/>
      <c r="J24" s="232"/>
      <c r="K24" s="232"/>
      <c r="L24" s="232"/>
      <c r="M24" s="234"/>
      <c r="N24" s="233"/>
    </row>
    <row r="25" spans="1:14" ht="9" customHeight="1" thickBot="1" thickTop="1">
      <c r="A25" s="236"/>
      <c r="B25" s="244"/>
      <c r="C25" s="222"/>
      <c r="D25" s="225"/>
      <c r="E25" s="231"/>
      <c r="F25" s="232"/>
      <c r="G25" s="232"/>
      <c r="H25" s="232"/>
      <c r="I25" s="232"/>
      <c r="J25" s="232"/>
      <c r="K25" s="232"/>
      <c r="L25" s="232"/>
      <c r="M25" s="234"/>
      <c r="N25" s="233"/>
    </row>
    <row r="26" spans="1:14" ht="9" customHeight="1" thickBot="1" thickTop="1">
      <c r="A26" s="237"/>
      <c r="B26" s="245"/>
      <c r="C26" s="223"/>
      <c r="D26" s="226"/>
      <c r="E26" s="231"/>
      <c r="F26" s="232"/>
      <c r="G26" s="232"/>
      <c r="H26" s="232"/>
      <c r="I26" s="232"/>
      <c r="J26" s="232"/>
      <c r="K26" s="232"/>
      <c r="L26" s="232"/>
      <c r="M26" s="234"/>
      <c r="N26" s="233"/>
    </row>
    <row r="27" spans="1:14" ht="9" customHeight="1" thickBot="1" thickTop="1">
      <c r="A27" s="235">
        <f>1+A23</f>
        <v>7</v>
      </c>
      <c r="B27" s="243" t="str">
        <f>IF(Startlist!D35="I",Startlist!A35,"")</f>
        <v>ZŠ a MŠ Ratibořské Hory</v>
      </c>
      <c r="C27" s="221" t="str">
        <f>IF(B27="","",Startlist!B35)</f>
        <v>Ratibořské Hory</v>
      </c>
      <c r="D27" s="224" t="str">
        <f>IF(B27="","",Startlist!C35)</f>
        <v>Petra Čekalová</v>
      </c>
      <c r="E27" s="231">
        <f>IF(B27="","",'33-36'!C$17)</f>
        <v>110</v>
      </c>
      <c r="F27" s="232">
        <f>IF(B27="","",'33-36'!E$17)</f>
        <v>25</v>
      </c>
      <c r="G27" s="232">
        <f>IF(B27="","",'33-36'!G$17)</f>
        <v>95</v>
      </c>
      <c r="H27" s="232">
        <f>IF(B27="","",'33-36'!I$17)</f>
        <v>0</v>
      </c>
      <c r="I27" s="232">
        <f>IF(B27="","",'33-36'!K$17)</f>
        <v>95</v>
      </c>
      <c r="J27" s="232">
        <f>IF(B27="","",'33-36'!M$17)</f>
        <v>126</v>
      </c>
      <c r="K27" s="232">
        <f>IF(B27="","",'33-36'!O$17)</f>
        <v>0</v>
      </c>
      <c r="L27" s="232">
        <f>IF(B27="","",'33-36'!Q$17)</f>
        <v>126</v>
      </c>
      <c r="M27" s="234">
        <f>IF(B27="","",'33-36'!S$17)</f>
        <v>50</v>
      </c>
      <c r="N27" s="233">
        <f>IF(B27="","",'33-36'!U$17)</f>
        <v>406</v>
      </c>
    </row>
    <row r="28" spans="1:14" ht="9" customHeight="1" thickBot="1" thickTop="1">
      <c r="A28" s="236"/>
      <c r="B28" s="244"/>
      <c r="C28" s="222"/>
      <c r="D28" s="225"/>
      <c r="E28" s="231"/>
      <c r="F28" s="232"/>
      <c r="G28" s="232"/>
      <c r="H28" s="232"/>
      <c r="I28" s="232"/>
      <c r="J28" s="232"/>
      <c r="K28" s="232"/>
      <c r="L28" s="232"/>
      <c r="M28" s="234"/>
      <c r="N28" s="233"/>
    </row>
    <row r="29" spans="1:14" ht="9" customHeight="1" thickBot="1" thickTop="1">
      <c r="A29" s="236"/>
      <c r="B29" s="244"/>
      <c r="C29" s="222"/>
      <c r="D29" s="225"/>
      <c r="E29" s="231"/>
      <c r="F29" s="232"/>
      <c r="G29" s="232"/>
      <c r="H29" s="232"/>
      <c r="I29" s="232"/>
      <c r="J29" s="232"/>
      <c r="K29" s="232"/>
      <c r="L29" s="232"/>
      <c r="M29" s="234"/>
      <c r="N29" s="233"/>
    </row>
    <row r="30" spans="1:14" ht="9" customHeight="1" thickBot="1" thickTop="1">
      <c r="A30" s="237"/>
      <c r="B30" s="245"/>
      <c r="C30" s="223"/>
      <c r="D30" s="226"/>
      <c r="E30" s="231"/>
      <c r="F30" s="232"/>
      <c r="G30" s="232"/>
      <c r="H30" s="232"/>
      <c r="I30" s="232"/>
      <c r="J30" s="232"/>
      <c r="K30" s="232"/>
      <c r="L30" s="232"/>
      <c r="M30" s="234"/>
      <c r="N30" s="233"/>
    </row>
    <row r="31" spans="1:14" ht="9" customHeight="1" thickBot="1" thickTop="1">
      <c r="A31" s="235">
        <f>1+A27</f>
        <v>8</v>
      </c>
      <c r="B31" s="243" t="str">
        <f>IF(Startlist!D19="I",Startlist!A19,"")</f>
        <v>CZŠ Orbis Pictus, Tábor</v>
      </c>
      <c r="C31" s="221" t="str">
        <f>IF(B31="","",Startlist!B19)</f>
        <v>Tábor</v>
      </c>
      <c r="D31" s="224" t="str">
        <f>IF(B31="","",Startlist!C19)</f>
        <v>Lucie Pohanová</v>
      </c>
      <c r="E31" s="231">
        <f>IF(B31="","",'17-20'!C$17)</f>
        <v>100</v>
      </c>
      <c r="F31" s="232">
        <f>IF(B31="","",'17-20'!E$17)</f>
        <v>35</v>
      </c>
      <c r="G31" s="232">
        <f>IF(B31="","",'17-20'!G$17)</f>
        <v>85</v>
      </c>
      <c r="H31" s="232">
        <f>IF(B31="","",'17-20'!I$17)</f>
        <v>0</v>
      </c>
      <c r="I31" s="232">
        <f>IF(B31="","",'17-20'!K$17)</f>
        <v>85</v>
      </c>
      <c r="J31" s="232">
        <f>IF(B31="","",'17-20'!M$17)</f>
        <v>138</v>
      </c>
      <c r="K31" s="232">
        <f>IF(B31="","",'17-20'!O$17)</f>
        <v>0</v>
      </c>
      <c r="L31" s="232">
        <f>IF(B31="","",'17-20'!Q$17)</f>
        <v>138</v>
      </c>
      <c r="M31" s="234">
        <f>IF(B31="","",'17-20'!S$17)</f>
        <v>60</v>
      </c>
      <c r="N31" s="233">
        <f>IF(B31="","",'17-20'!U$17)</f>
        <v>418</v>
      </c>
    </row>
    <row r="32" spans="1:14" ht="9" customHeight="1" thickBot="1" thickTop="1">
      <c r="A32" s="236"/>
      <c r="B32" s="244"/>
      <c r="C32" s="222"/>
      <c r="D32" s="225"/>
      <c r="E32" s="231"/>
      <c r="F32" s="232"/>
      <c r="G32" s="232"/>
      <c r="H32" s="232"/>
      <c r="I32" s="232"/>
      <c r="J32" s="232"/>
      <c r="K32" s="232"/>
      <c r="L32" s="232"/>
      <c r="M32" s="234"/>
      <c r="N32" s="233"/>
    </row>
    <row r="33" spans="1:14" ht="9" customHeight="1" thickBot="1" thickTop="1">
      <c r="A33" s="236"/>
      <c r="B33" s="244"/>
      <c r="C33" s="222"/>
      <c r="D33" s="225"/>
      <c r="E33" s="231"/>
      <c r="F33" s="232"/>
      <c r="G33" s="232"/>
      <c r="H33" s="232"/>
      <c r="I33" s="232"/>
      <c r="J33" s="232"/>
      <c r="K33" s="232"/>
      <c r="L33" s="232"/>
      <c r="M33" s="234"/>
      <c r="N33" s="233"/>
    </row>
    <row r="34" spans="1:14" ht="9" customHeight="1" thickBot="1" thickTop="1">
      <c r="A34" s="237"/>
      <c r="B34" s="245"/>
      <c r="C34" s="223"/>
      <c r="D34" s="226"/>
      <c r="E34" s="231"/>
      <c r="F34" s="232"/>
      <c r="G34" s="232"/>
      <c r="H34" s="232"/>
      <c r="I34" s="232"/>
      <c r="J34" s="232"/>
      <c r="K34" s="232"/>
      <c r="L34" s="232"/>
      <c r="M34" s="234"/>
      <c r="N34" s="233"/>
    </row>
    <row r="35" spans="1:14" ht="9" customHeight="1" thickBot="1" thickTop="1">
      <c r="A35" s="235">
        <f>1+A31</f>
        <v>9</v>
      </c>
      <c r="B35" s="243" t="str">
        <f>IF(Startlist!D39="I",Startlist!A39,"")</f>
        <v>ZŠ a MŠ Mikuláše z Husi, Tábor</v>
      </c>
      <c r="C35" s="221" t="str">
        <f>IF(B35="","",Startlist!B39)</f>
        <v>Tábor</v>
      </c>
      <c r="D35" s="224" t="str">
        <f>IF(B35="","",Startlist!C39)</f>
        <v>Petr Pavliš</v>
      </c>
      <c r="E35" s="231">
        <f>IF(B35="","",'37-40'!C$17)</f>
        <v>80</v>
      </c>
      <c r="F35" s="232">
        <f>IF(B35="","",'37-40'!E$17)</f>
        <v>45</v>
      </c>
      <c r="G35" s="232">
        <f>IF(B35="","",'37-40'!G$17)</f>
        <v>145</v>
      </c>
      <c r="H35" s="232">
        <f>IF(B35="","",'37-40'!I$17)</f>
        <v>0</v>
      </c>
      <c r="I35" s="232">
        <f>IF(B35="","",'37-40'!K$17)</f>
        <v>145</v>
      </c>
      <c r="J35" s="232">
        <f>IF(B35="","",'37-40'!M$17)</f>
        <v>95</v>
      </c>
      <c r="K35" s="232">
        <f>IF(B35="","",'37-40'!O$17)</f>
        <v>0</v>
      </c>
      <c r="L35" s="232">
        <f>IF(B35="","",'37-40'!Q$17)</f>
        <v>95</v>
      </c>
      <c r="M35" s="234">
        <f>IF(B35="","",'37-40'!S$17)</f>
        <v>65</v>
      </c>
      <c r="N35" s="233">
        <f>IF(B35="","",'37-40'!U$17)</f>
        <v>430</v>
      </c>
    </row>
    <row r="36" spans="1:14" ht="9" customHeight="1" thickBot="1" thickTop="1">
      <c r="A36" s="236"/>
      <c r="B36" s="244"/>
      <c r="C36" s="222"/>
      <c r="D36" s="225"/>
      <c r="E36" s="231"/>
      <c r="F36" s="232"/>
      <c r="G36" s="232"/>
      <c r="H36" s="232"/>
      <c r="I36" s="232"/>
      <c r="J36" s="232"/>
      <c r="K36" s="232"/>
      <c r="L36" s="232"/>
      <c r="M36" s="234"/>
      <c r="N36" s="233"/>
    </row>
    <row r="37" spans="1:14" ht="9" customHeight="1" thickBot="1" thickTop="1">
      <c r="A37" s="236"/>
      <c r="B37" s="244"/>
      <c r="C37" s="222"/>
      <c r="D37" s="225"/>
      <c r="E37" s="231"/>
      <c r="F37" s="232"/>
      <c r="G37" s="232"/>
      <c r="H37" s="232"/>
      <c r="I37" s="232"/>
      <c r="J37" s="232"/>
      <c r="K37" s="232"/>
      <c r="L37" s="232"/>
      <c r="M37" s="234"/>
      <c r="N37" s="233"/>
    </row>
    <row r="38" spans="1:14" ht="9" customHeight="1" thickBot="1" thickTop="1">
      <c r="A38" s="237"/>
      <c r="B38" s="245"/>
      <c r="C38" s="223"/>
      <c r="D38" s="226"/>
      <c r="E38" s="231"/>
      <c r="F38" s="232"/>
      <c r="G38" s="232"/>
      <c r="H38" s="232"/>
      <c r="I38" s="232"/>
      <c r="J38" s="232"/>
      <c r="K38" s="232"/>
      <c r="L38" s="232"/>
      <c r="M38" s="234"/>
      <c r="N38" s="233"/>
    </row>
    <row r="39" spans="1:14" ht="9" customHeight="1" thickBot="1" thickTop="1">
      <c r="A39" s="235">
        <f>1+A35</f>
        <v>10</v>
      </c>
      <c r="B39" s="243" t="str">
        <f>IF(Startlist!D23="I",Startlist!A23,"")</f>
        <v>ZŠ Veselí nad Lužnicí, ČS armády</v>
      </c>
      <c r="C39" s="221" t="str">
        <f>IF(B39="","",Startlist!B23)</f>
        <v>Veselí nad Lužnicí</v>
      </c>
      <c r="D39" s="224" t="str">
        <f>IF(B39="","",Startlist!C23)</f>
        <v>Marie Chroustová</v>
      </c>
      <c r="E39" s="231">
        <f>IF(B39="","",'21-24'!C$17)</f>
        <v>115</v>
      </c>
      <c r="F39" s="232">
        <f>IF(B39="","",'21-24'!E$17)</f>
        <v>40</v>
      </c>
      <c r="G39" s="232">
        <f>IF(B39="","",'21-24'!G$17)</f>
        <v>85</v>
      </c>
      <c r="H39" s="232">
        <f>IF(B39="","",'21-24'!I$17)</f>
        <v>0</v>
      </c>
      <c r="I39" s="232">
        <f>IF(B39="","",'21-24'!K$17)</f>
        <v>85</v>
      </c>
      <c r="J39" s="232">
        <f>IF(B39="","",'21-24'!M$17)</f>
        <v>161</v>
      </c>
      <c r="K39" s="232">
        <f>IF(B39="","",'21-24'!O$17)</f>
        <v>0</v>
      </c>
      <c r="L39" s="232">
        <f>IF(B39="","",'21-24'!Q$17)</f>
        <v>161</v>
      </c>
      <c r="M39" s="234">
        <f>IF(B39="","",'21-24'!S$17)</f>
        <v>35</v>
      </c>
      <c r="N39" s="233">
        <f>IF(B39="","",'21-24'!U$17)</f>
        <v>436</v>
      </c>
    </row>
    <row r="40" spans="1:14" ht="9" customHeight="1" thickBot="1" thickTop="1">
      <c r="A40" s="236"/>
      <c r="B40" s="244"/>
      <c r="C40" s="222"/>
      <c r="D40" s="225"/>
      <c r="E40" s="231"/>
      <c r="F40" s="232"/>
      <c r="G40" s="232"/>
      <c r="H40" s="232"/>
      <c r="I40" s="232"/>
      <c r="J40" s="232"/>
      <c r="K40" s="232"/>
      <c r="L40" s="232"/>
      <c r="M40" s="234"/>
      <c r="N40" s="233"/>
    </row>
    <row r="41" spans="1:14" ht="9" customHeight="1" thickBot="1" thickTop="1">
      <c r="A41" s="236"/>
      <c r="B41" s="244"/>
      <c r="C41" s="222"/>
      <c r="D41" s="225"/>
      <c r="E41" s="231"/>
      <c r="F41" s="232"/>
      <c r="G41" s="232"/>
      <c r="H41" s="232"/>
      <c r="I41" s="232"/>
      <c r="J41" s="232"/>
      <c r="K41" s="232"/>
      <c r="L41" s="232"/>
      <c r="M41" s="234"/>
      <c r="N41" s="233"/>
    </row>
    <row r="42" spans="1:14" ht="9" customHeight="1" thickBot="1" thickTop="1">
      <c r="A42" s="237"/>
      <c r="B42" s="245"/>
      <c r="C42" s="223"/>
      <c r="D42" s="226"/>
      <c r="E42" s="231"/>
      <c r="F42" s="232"/>
      <c r="G42" s="232"/>
      <c r="H42" s="232"/>
      <c r="I42" s="232"/>
      <c r="J42" s="232"/>
      <c r="K42" s="232"/>
      <c r="L42" s="232"/>
      <c r="M42" s="234"/>
      <c r="N42" s="233"/>
    </row>
    <row r="43" spans="1:14" ht="9" customHeight="1" thickBot="1" thickTop="1">
      <c r="A43" s="235">
        <v>11</v>
      </c>
      <c r="B43" s="243" t="str">
        <f>IF(Startlist!D43="I",Startlist!A43,"")</f>
        <v>ZŠ a MŠ Tučapy</v>
      </c>
      <c r="C43" s="221" t="str">
        <f>IF(B43="","",Startlist!B43)</f>
        <v>Tučapy</v>
      </c>
      <c r="D43" s="224" t="str">
        <f>IF(B43="","",Startlist!C43)</f>
        <v>Simona Pilařová</v>
      </c>
      <c r="E43" s="231">
        <f>IF(B43="","",'41-44'!C$17)</f>
        <v>185</v>
      </c>
      <c r="F43" s="232">
        <f>IF(B43="","",'41-44'!E$17)</f>
        <v>60</v>
      </c>
      <c r="G43" s="232">
        <f>IF(B43="","",'41-44'!G$17)</f>
        <v>145</v>
      </c>
      <c r="H43" s="232">
        <f>IF(B43="","",'41-44'!I$17)</f>
        <v>0</v>
      </c>
      <c r="I43" s="232">
        <f>IF(B43="","",'41-44'!K$17)</f>
        <v>145</v>
      </c>
      <c r="J43" s="232">
        <f>IF(B43="","",'41-44'!M$17)</f>
        <v>90</v>
      </c>
      <c r="K43" s="232">
        <f>IF(B43="","",'41-44'!O$17)</f>
        <v>0</v>
      </c>
      <c r="L43" s="232">
        <f>IF(B43="","",'41-44'!Q$17)</f>
        <v>90</v>
      </c>
      <c r="M43" s="234">
        <f>IF(B43="","",'41-44'!S$17)</f>
        <v>35</v>
      </c>
      <c r="N43" s="233">
        <f>IF(B43="","",'41-44'!U$17)</f>
        <v>515</v>
      </c>
    </row>
    <row r="44" spans="1:14" ht="9" customHeight="1" thickBot="1" thickTop="1">
      <c r="A44" s="236"/>
      <c r="B44" s="244"/>
      <c r="C44" s="222"/>
      <c r="D44" s="225"/>
      <c r="E44" s="231"/>
      <c r="F44" s="232"/>
      <c r="G44" s="232"/>
      <c r="H44" s="232"/>
      <c r="I44" s="232"/>
      <c r="J44" s="232"/>
      <c r="K44" s="232"/>
      <c r="L44" s="232"/>
      <c r="M44" s="234"/>
      <c r="N44" s="233"/>
    </row>
    <row r="45" spans="1:14" ht="9" customHeight="1" thickBot="1" thickTop="1">
      <c r="A45" s="236"/>
      <c r="B45" s="244"/>
      <c r="C45" s="222"/>
      <c r="D45" s="225"/>
      <c r="E45" s="231"/>
      <c r="F45" s="232"/>
      <c r="G45" s="232"/>
      <c r="H45" s="232"/>
      <c r="I45" s="232"/>
      <c r="J45" s="232"/>
      <c r="K45" s="232"/>
      <c r="L45" s="232"/>
      <c r="M45" s="234"/>
      <c r="N45" s="233"/>
    </row>
    <row r="46" spans="1:14" ht="9" customHeight="1" thickBot="1" thickTop="1">
      <c r="A46" s="237"/>
      <c r="B46" s="245"/>
      <c r="C46" s="223"/>
      <c r="D46" s="226"/>
      <c r="E46" s="231"/>
      <c r="F46" s="232"/>
      <c r="G46" s="232"/>
      <c r="H46" s="232"/>
      <c r="I46" s="232"/>
      <c r="J46" s="232"/>
      <c r="K46" s="232"/>
      <c r="L46" s="232"/>
      <c r="M46" s="234"/>
      <c r="N46" s="233"/>
    </row>
    <row r="47" spans="1:14" ht="9" customHeight="1" thickBot="1" thickTop="1">
      <c r="A47" s="235">
        <f>1+A43</f>
        <v>12</v>
      </c>
      <c r="B47" s="243" t="str">
        <f>IF(Startlist!D11="I",Startlist!A11,"")</f>
        <v>ZŠ Soběslav, Komenského</v>
      </c>
      <c r="C47" s="221" t="str">
        <f>IF(B47="","",Startlist!B11)</f>
        <v>Soběslav</v>
      </c>
      <c r="D47" s="224" t="str">
        <f>IF(B47="","",Startlist!C11)</f>
        <v>Romana Bláhová</v>
      </c>
      <c r="E47" s="231">
        <f>IF(B47="","",'9-12'!C$17)</f>
        <v>85</v>
      </c>
      <c r="F47" s="232">
        <f>IF(B47="","",'9-12'!E$17)</f>
        <v>30</v>
      </c>
      <c r="G47" s="232">
        <f>IF(B47="","",'9-12'!G$17)</f>
        <v>35</v>
      </c>
      <c r="H47" s="232">
        <f>IF(B47="","",'9-12'!I$17)</f>
        <v>0</v>
      </c>
      <c r="I47" s="232">
        <f>IF(B47="","",'9-12'!K$17)</f>
        <v>35</v>
      </c>
      <c r="J47" s="232">
        <f>IF(B47="","",'9-12'!M$17)</f>
        <v>1083</v>
      </c>
      <c r="K47" s="232">
        <f>IF(B47="","",'9-12'!O$17)</f>
        <v>0</v>
      </c>
      <c r="L47" s="232">
        <f>IF(B47="","",'9-12'!Q$17)</f>
        <v>1083</v>
      </c>
      <c r="M47" s="234">
        <f>IF(B47="","",'9-12'!S$17)</f>
        <v>45</v>
      </c>
      <c r="N47" s="233">
        <f>IF(B47="","",'9-12'!U$17)</f>
        <v>1278</v>
      </c>
    </row>
    <row r="48" spans="1:14" ht="9" customHeight="1" thickBot="1" thickTop="1">
      <c r="A48" s="236"/>
      <c r="B48" s="244"/>
      <c r="C48" s="222"/>
      <c r="D48" s="225"/>
      <c r="E48" s="231"/>
      <c r="F48" s="232"/>
      <c r="G48" s="232"/>
      <c r="H48" s="232"/>
      <c r="I48" s="232"/>
      <c r="J48" s="232"/>
      <c r="K48" s="232"/>
      <c r="L48" s="232"/>
      <c r="M48" s="234"/>
      <c r="N48" s="233"/>
    </row>
    <row r="49" spans="1:14" ht="9" customHeight="1" thickBot="1" thickTop="1">
      <c r="A49" s="236"/>
      <c r="B49" s="244"/>
      <c r="C49" s="222"/>
      <c r="D49" s="225"/>
      <c r="E49" s="231"/>
      <c r="F49" s="232"/>
      <c r="G49" s="232"/>
      <c r="H49" s="232"/>
      <c r="I49" s="232"/>
      <c r="J49" s="232"/>
      <c r="K49" s="232"/>
      <c r="L49" s="232"/>
      <c r="M49" s="234"/>
      <c r="N49" s="233"/>
    </row>
    <row r="50" spans="1:14" ht="9" customHeight="1" thickBot="1" thickTop="1">
      <c r="A50" s="237"/>
      <c r="B50" s="245"/>
      <c r="C50" s="223"/>
      <c r="D50" s="226"/>
      <c r="E50" s="231"/>
      <c r="F50" s="232"/>
      <c r="G50" s="232"/>
      <c r="H50" s="232"/>
      <c r="I50" s="232"/>
      <c r="J50" s="232"/>
      <c r="K50" s="232"/>
      <c r="L50" s="232"/>
      <c r="M50" s="234"/>
      <c r="N50" s="233"/>
    </row>
    <row r="51" spans="1:14" ht="9" customHeight="1" thickBot="1" thickTop="1">
      <c r="A51" s="235">
        <f>1+A47</f>
        <v>13</v>
      </c>
      <c r="B51" s="243">
        <f>IF(Startlist!D51="I",Startlist!A51,"")</f>
      </c>
      <c r="C51" s="221">
        <f>IF(B51="","",Startlist!B51)</f>
      </c>
      <c r="D51" s="224">
        <f>IF(B51="","",Startlist!C51)</f>
      </c>
      <c r="E51" s="231">
        <f>IF(B51="","",'49-52'!C$17)</f>
      </c>
      <c r="F51" s="232">
        <f>IF(B51="","",'49-52'!E$17)</f>
      </c>
      <c r="G51" s="232">
        <f>IF(B51="","",'49-52'!G$17)</f>
      </c>
      <c r="H51" s="232">
        <f>IF(B51="","",'49-52'!I$17)</f>
      </c>
      <c r="I51" s="232">
        <f>IF(B51="","",'49-52'!K$17)</f>
      </c>
      <c r="J51" s="232">
        <f>IF(B51="","",'49-52'!M$17)</f>
      </c>
      <c r="K51" s="232">
        <f>IF(B51="","",'49-52'!O$17)</f>
      </c>
      <c r="L51" s="232">
        <f>IF(B51="","",'49-52'!Q$17)</f>
      </c>
      <c r="M51" s="234">
        <f>IF(B51="","",'49-52'!S$17)</f>
      </c>
      <c r="N51" s="233">
        <f>IF(B51="","",'49-52'!U$17)</f>
      </c>
    </row>
    <row r="52" spans="1:14" ht="9" customHeight="1" thickBot="1" thickTop="1">
      <c r="A52" s="236"/>
      <c r="B52" s="244"/>
      <c r="C52" s="222"/>
      <c r="D52" s="225"/>
      <c r="E52" s="231"/>
      <c r="F52" s="232"/>
      <c r="G52" s="232"/>
      <c r="H52" s="232"/>
      <c r="I52" s="232"/>
      <c r="J52" s="232"/>
      <c r="K52" s="232"/>
      <c r="L52" s="232"/>
      <c r="M52" s="234"/>
      <c r="N52" s="233"/>
    </row>
    <row r="53" spans="1:14" ht="9" customHeight="1" thickBot="1" thickTop="1">
      <c r="A53" s="236"/>
      <c r="B53" s="244"/>
      <c r="C53" s="222"/>
      <c r="D53" s="225"/>
      <c r="E53" s="231"/>
      <c r="F53" s="232"/>
      <c r="G53" s="232"/>
      <c r="H53" s="232"/>
      <c r="I53" s="232"/>
      <c r="J53" s="232"/>
      <c r="K53" s="232"/>
      <c r="L53" s="232"/>
      <c r="M53" s="234"/>
      <c r="N53" s="233"/>
    </row>
    <row r="54" spans="1:14" ht="9" customHeight="1" thickBot="1" thickTop="1">
      <c r="A54" s="237"/>
      <c r="B54" s="245"/>
      <c r="C54" s="223"/>
      <c r="D54" s="226"/>
      <c r="E54" s="231"/>
      <c r="F54" s="232"/>
      <c r="G54" s="232"/>
      <c r="H54" s="232"/>
      <c r="I54" s="232"/>
      <c r="J54" s="232"/>
      <c r="K54" s="232"/>
      <c r="L54" s="232"/>
      <c r="M54" s="234"/>
      <c r="N54" s="233"/>
    </row>
    <row r="55" spans="1:14" ht="9" customHeight="1" thickBot="1" thickTop="1">
      <c r="A55" s="235">
        <f>1+A51</f>
        <v>14</v>
      </c>
      <c r="B55" s="243">
        <f>IF(Startlist!D55="I",Startlist!A55,"")</f>
      </c>
      <c r="C55" s="221">
        <f>IF(B55="","",Startlist!B55)</f>
      </c>
      <c r="D55" s="224">
        <f>IF(B55="","",Startlist!C55)</f>
      </c>
      <c r="E55" s="231">
        <f>IF(B55="","",'53-56'!C$17)</f>
      </c>
      <c r="F55" s="232">
        <f>IF(B55="","",'53-56'!E$17)</f>
      </c>
      <c r="G55" s="232">
        <f>IF(B55="","",'53-56'!G$17)</f>
      </c>
      <c r="H55" s="232">
        <f>IF(B55="","",'53-56'!I$17)</f>
      </c>
      <c r="I55" s="232">
        <f>IF(B55="","",'53-56'!K$17)</f>
      </c>
      <c r="J55" s="232">
        <f>IF(B55="","",'53-56'!M$17)</f>
      </c>
      <c r="K55" s="232">
        <f>IF(B55="","",'53-56'!O$17)</f>
      </c>
      <c r="L55" s="232">
        <f>IF(B55="","",'53-56'!Q$17)</f>
      </c>
      <c r="M55" s="234">
        <f>IF(B55="","",'53-56'!S$17)</f>
      </c>
      <c r="N55" s="233">
        <f>IF(B55="","",'53-56'!U$17)</f>
      </c>
    </row>
    <row r="56" spans="1:14" ht="9" customHeight="1" thickBot="1" thickTop="1">
      <c r="A56" s="236"/>
      <c r="B56" s="244"/>
      <c r="C56" s="222"/>
      <c r="D56" s="225"/>
      <c r="E56" s="231"/>
      <c r="F56" s="232"/>
      <c r="G56" s="232"/>
      <c r="H56" s="232"/>
      <c r="I56" s="232"/>
      <c r="J56" s="232"/>
      <c r="K56" s="232"/>
      <c r="L56" s="232"/>
      <c r="M56" s="234"/>
      <c r="N56" s="233"/>
    </row>
    <row r="57" spans="1:14" ht="9" customHeight="1" thickBot="1" thickTop="1">
      <c r="A57" s="236"/>
      <c r="B57" s="244"/>
      <c r="C57" s="222"/>
      <c r="D57" s="225"/>
      <c r="E57" s="231"/>
      <c r="F57" s="232"/>
      <c r="G57" s="232"/>
      <c r="H57" s="232"/>
      <c r="I57" s="232"/>
      <c r="J57" s="232"/>
      <c r="K57" s="232"/>
      <c r="L57" s="232"/>
      <c r="M57" s="234"/>
      <c r="N57" s="233"/>
    </row>
    <row r="58" spans="1:14" ht="9" customHeight="1" thickBot="1" thickTop="1">
      <c r="A58" s="237"/>
      <c r="B58" s="245"/>
      <c r="C58" s="223"/>
      <c r="D58" s="226"/>
      <c r="E58" s="231"/>
      <c r="F58" s="232"/>
      <c r="G58" s="232"/>
      <c r="H58" s="232"/>
      <c r="I58" s="232"/>
      <c r="J58" s="232"/>
      <c r="K58" s="232"/>
      <c r="L58" s="232"/>
      <c r="M58" s="234"/>
      <c r="N58" s="233"/>
    </row>
    <row r="59" spans="1:14" ht="9" customHeight="1" hidden="1" thickBot="1" thickTop="1">
      <c r="A59" s="235">
        <f>1+A55</f>
        <v>15</v>
      </c>
      <c r="B59" s="243">
        <f>IF(Startlist!D59="I",Startlist!A59,"")</f>
      </c>
      <c r="C59" s="221">
        <f>IF(B59="","",Startlist!B59)</f>
      </c>
      <c r="D59" s="224">
        <f>IF(B59="","",Startlist!C59)</f>
      </c>
      <c r="E59" s="231">
        <f>IF(B59="","",'101-104'!C$17)</f>
      </c>
      <c r="F59" s="232">
        <f>IF(B59="","",'101-104'!E$17)</f>
      </c>
      <c r="G59" s="232">
        <f>IF(B59="","",'101-104'!G$17)</f>
      </c>
      <c r="H59" s="232">
        <f>IF(B59="","",'101-104'!I$17)</f>
      </c>
      <c r="I59" s="232">
        <f>IF(B59="","",'101-104'!K$17)</f>
      </c>
      <c r="J59" s="232">
        <f>IF(B59="","",'101-104'!M$17)</f>
      </c>
      <c r="K59" s="232">
        <f>IF(B59="","",'101-104'!O$17)</f>
      </c>
      <c r="L59" s="232">
        <f>IF(B59="","",'101-104'!Q$17)</f>
      </c>
      <c r="M59" s="234">
        <f>IF(B59="","",'101-104'!S$17)</f>
      </c>
      <c r="N59" s="233">
        <f>IF(B59="","",'101-104'!U$17)</f>
      </c>
    </row>
    <row r="60" spans="1:14" ht="9" customHeight="1" hidden="1" thickBot="1" thickTop="1">
      <c r="A60" s="236"/>
      <c r="B60" s="244"/>
      <c r="C60" s="222"/>
      <c r="D60" s="225"/>
      <c r="E60" s="231"/>
      <c r="F60" s="232"/>
      <c r="G60" s="232"/>
      <c r="H60" s="232"/>
      <c r="I60" s="232"/>
      <c r="J60" s="232"/>
      <c r="K60" s="232"/>
      <c r="L60" s="232"/>
      <c r="M60" s="234"/>
      <c r="N60" s="233"/>
    </row>
    <row r="61" spans="1:14" ht="9" customHeight="1" hidden="1" thickBot="1" thickTop="1">
      <c r="A61" s="236"/>
      <c r="B61" s="244"/>
      <c r="C61" s="222"/>
      <c r="D61" s="225"/>
      <c r="E61" s="231"/>
      <c r="F61" s="232"/>
      <c r="G61" s="232"/>
      <c r="H61" s="232"/>
      <c r="I61" s="232"/>
      <c r="J61" s="232"/>
      <c r="K61" s="232"/>
      <c r="L61" s="232"/>
      <c r="M61" s="234"/>
      <c r="N61" s="233"/>
    </row>
    <row r="62" spans="1:14" ht="9" customHeight="1" hidden="1" thickBot="1" thickTop="1">
      <c r="A62" s="237"/>
      <c r="B62" s="245"/>
      <c r="C62" s="223"/>
      <c r="D62" s="226"/>
      <c r="E62" s="231"/>
      <c r="F62" s="232"/>
      <c r="G62" s="232"/>
      <c r="H62" s="232"/>
      <c r="I62" s="232"/>
      <c r="J62" s="232"/>
      <c r="K62" s="232"/>
      <c r="L62" s="232"/>
      <c r="M62" s="234"/>
      <c r="N62" s="233"/>
    </row>
    <row r="63" spans="1:14" ht="9" customHeight="1" hidden="1" thickBot="1" thickTop="1">
      <c r="A63" s="235">
        <f>1+A59</f>
        <v>16</v>
      </c>
      <c r="B63" s="243">
        <f>IF(Startlist!D63="I",Startlist!A63,"")</f>
      </c>
      <c r="C63" s="221">
        <f>IF(B63="","",Startlist!B63)</f>
      </c>
      <c r="D63" s="224">
        <f>IF(B63="","",Startlist!C63)</f>
      </c>
      <c r="E63" s="231">
        <f>IF(B63="","",'105-108'!C$17)</f>
      </c>
      <c r="F63" s="232">
        <f>IF(B63="","",'105-108'!E$17)</f>
      </c>
      <c r="G63" s="232">
        <f>IF(B63="","",'105-108'!G$17)</f>
      </c>
      <c r="H63" s="232">
        <f>IF(B63="","",'105-108'!I$17)</f>
      </c>
      <c r="I63" s="232">
        <f>IF(B63="","",'105-108'!K$17)</f>
      </c>
      <c r="J63" s="232">
        <f>IF(B63="","",'105-108'!M$17)</f>
      </c>
      <c r="K63" s="232">
        <f>IF(B63="","",'105-108'!O$17)</f>
      </c>
      <c r="L63" s="232">
        <f>IF(B63="","",'105-108'!Q$17)</f>
      </c>
      <c r="M63" s="234">
        <f>IF(B63="","",'105-108'!S$17)</f>
      </c>
      <c r="N63" s="233">
        <f>IF(B63="","",'105-108'!U$17)</f>
      </c>
    </row>
    <row r="64" spans="1:14" ht="9" customHeight="1" hidden="1" thickBot="1" thickTop="1">
      <c r="A64" s="236"/>
      <c r="B64" s="244"/>
      <c r="C64" s="222"/>
      <c r="D64" s="225"/>
      <c r="E64" s="231"/>
      <c r="F64" s="232"/>
      <c r="G64" s="232"/>
      <c r="H64" s="232"/>
      <c r="I64" s="232"/>
      <c r="J64" s="232"/>
      <c r="K64" s="232"/>
      <c r="L64" s="232"/>
      <c r="M64" s="234"/>
      <c r="N64" s="233"/>
    </row>
    <row r="65" spans="1:14" ht="9" customHeight="1" hidden="1" thickBot="1" thickTop="1">
      <c r="A65" s="236"/>
      <c r="B65" s="244"/>
      <c r="C65" s="222"/>
      <c r="D65" s="225"/>
      <c r="E65" s="231"/>
      <c r="F65" s="232"/>
      <c r="G65" s="232"/>
      <c r="H65" s="232"/>
      <c r="I65" s="232"/>
      <c r="J65" s="232"/>
      <c r="K65" s="232"/>
      <c r="L65" s="232"/>
      <c r="M65" s="234"/>
      <c r="N65" s="233"/>
    </row>
    <row r="66" spans="1:14" ht="9" customHeight="1" hidden="1" thickBot="1" thickTop="1">
      <c r="A66" s="237"/>
      <c r="B66" s="245"/>
      <c r="C66" s="223"/>
      <c r="D66" s="226"/>
      <c r="E66" s="231"/>
      <c r="F66" s="232"/>
      <c r="G66" s="232"/>
      <c r="H66" s="232"/>
      <c r="I66" s="232"/>
      <c r="J66" s="232"/>
      <c r="K66" s="232"/>
      <c r="L66" s="232"/>
      <c r="M66" s="234"/>
      <c r="N66" s="233"/>
    </row>
    <row r="67" spans="1:14" ht="9" customHeight="1" hidden="1" thickBot="1" thickTop="1">
      <c r="A67" s="235">
        <v>17</v>
      </c>
      <c r="B67" s="243">
        <f>IF(Startlist!D67="I",Startlist!A67,"")</f>
      </c>
      <c r="C67" s="221">
        <f>IF(B67="","",Startlist!B67)</f>
      </c>
      <c r="D67" s="224">
        <f>IF(B67="","",Startlist!C67)</f>
      </c>
      <c r="E67" s="231">
        <f>IF(B67="","",'109-112'!C$17)</f>
      </c>
      <c r="F67" s="232">
        <f>IF(B67="","",'109-112'!E$17)</f>
      </c>
      <c r="G67" s="232">
        <f>IF(B67="","",'109-112'!G$17)</f>
      </c>
      <c r="H67" s="232">
        <f>IF(B67="","",'109-112'!I$17)</f>
      </c>
      <c r="I67" s="232">
        <f>IF(B67="","",'109-112'!K$17)</f>
      </c>
      <c r="J67" s="232">
        <f>IF(B67="","",'109-112'!M$17)</f>
      </c>
      <c r="K67" s="232">
        <f>IF(B67="","",'109-112'!O$17)</f>
      </c>
      <c r="L67" s="232">
        <f>IF(B67="","",'109-112'!Q$17)</f>
      </c>
      <c r="M67" s="234">
        <f>IF(B67="","",'109-112'!S$17)</f>
      </c>
      <c r="N67" s="233">
        <f>IF(B67="","",'109-112'!U$17)</f>
      </c>
    </row>
    <row r="68" spans="1:14" ht="9" customHeight="1" hidden="1" thickBot="1" thickTop="1">
      <c r="A68" s="236"/>
      <c r="B68" s="244"/>
      <c r="C68" s="222"/>
      <c r="D68" s="225"/>
      <c r="E68" s="231"/>
      <c r="F68" s="232"/>
      <c r="G68" s="232"/>
      <c r="H68" s="232"/>
      <c r="I68" s="232"/>
      <c r="J68" s="232"/>
      <c r="K68" s="232"/>
      <c r="L68" s="232"/>
      <c r="M68" s="234"/>
      <c r="N68" s="233"/>
    </row>
    <row r="69" spans="1:14" ht="9" customHeight="1" hidden="1" thickBot="1" thickTop="1">
      <c r="A69" s="236"/>
      <c r="B69" s="244"/>
      <c r="C69" s="222"/>
      <c r="D69" s="225"/>
      <c r="E69" s="231"/>
      <c r="F69" s="232"/>
      <c r="G69" s="232"/>
      <c r="H69" s="232"/>
      <c r="I69" s="232"/>
      <c r="J69" s="232"/>
      <c r="K69" s="232"/>
      <c r="L69" s="232"/>
      <c r="M69" s="234"/>
      <c r="N69" s="233"/>
    </row>
    <row r="70" spans="1:14" ht="9" customHeight="1" hidden="1" thickBot="1" thickTop="1">
      <c r="A70" s="237"/>
      <c r="B70" s="245"/>
      <c r="C70" s="223"/>
      <c r="D70" s="226"/>
      <c r="E70" s="231"/>
      <c r="F70" s="232"/>
      <c r="G70" s="232"/>
      <c r="H70" s="232"/>
      <c r="I70" s="232"/>
      <c r="J70" s="232"/>
      <c r="K70" s="232"/>
      <c r="L70" s="232"/>
      <c r="M70" s="234"/>
      <c r="N70" s="233"/>
    </row>
    <row r="71" spans="1:14" ht="9" customHeight="1" hidden="1" thickBot="1" thickTop="1">
      <c r="A71" s="235">
        <f>1+A67</f>
        <v>18</v>
      </c>
      <c r="B71" s="243">
        <f>IF(Startlist!D71="I",Startlist!A71,"")</f>
      </c>
      <c r="C71" s="221">
        <f>IF(B71="","",Startlist!B71)</f>
      </c>
      <c r="D71" s="224">
        <f>IF(B71="","",Startlist!C71)</f>
      </c>
      <c r="E71" s="231">
        <f>IF(B71="","",'113-116'!C$17)</f>
      </c>
      <c r="F71" s="232">
        <f>IF(B71="","",'113-116'!E$17)</f>
      </c>
      <c r="G71" s="232">
        <f>IF(B71="","",'113-116'!G$17)</f>
      </c>
      <c r="H71" s="232">
        <f>IF(B71="","",'113-116'!I$17)</f>
      </c>
      <c r="I71" s="232">
        <f>IF(B71="","",'113-116'!K$17)</f>
      </c>
      <c r="J71" s="232">
        <f>IF(B71="","",'113-116'!M$17)</f>
      </c>
      <c r="K71" s="232">
        <f>IF(B71="","",'113-116'!O$17)</f>
      </c>
      <c r="L71" s="232">
        <f>IF(B71="","",'113-116'!Q$17)</f>
      </c>
      <c r="M71" s="234">
        <f>IF(B71="","",'113-116'!S$17)</f>
      </c>
      <c r="N71" s="233">
        <f>IF(B71="","",'113-116'!U$17)</f>
      </c>
    </row>
    <row r="72" spans="1:14" ht="9" customHeight="1" hidden="1" thickBot="1" thickTop="1">
      <c r="A72" s="236"/>
      <c r="B72" s="244"/>
      <c r="C72" s="222"/>
      <c r="D72" s="225"/>
      <c r="E72" s="231"/>
      <c r="F72" s="232"/>
      <c r="G72" s="232"/>
      <c r="H72" s="232"/>
      <c r="I72" s="232"/>
      <c r="J72" s="232"/>
      <c r="K72" s="232"/>
      <c r="L72" s="232"/>
      <c r="M72" s="234"/>
      <c r="N72" s="233"/>
    </row>
    <row r="73" spans="1:14" ht="9" customHeight="1" hidden="1" thickBot="1" thickTop="1">
      <c r="A73" s="236"/>
      <c r="B73" s="244"/>
      <c r="C73" s="222"/>
      <c r="D73" s="225"/>
      <c r="E73" s="231"/>
      <c r="F73" s="232"/>
      <c r="G73" s="232"/>
      <c r="H73" s="232"/>
      <c r="I73" s="232"/>
      <c r="J73" s="232"/>
      <c r="K73" s="232"/>
      <c r="L73" s="232"/>
      <c r="M73" s="234"/>
      <c r="N73" s="233"/>
    </row>
    <row r="74" spans="1:14" ht="9" customHeight="1" hidden="1" thickBot="1" thickTop="1">
      <c r="A74" s="237"/>
      <c r="B74" s="245"/>
      <c r="C74" s="223"/>
      <c r="D74" s="226"/>
      <c r="E74" s="231"/>
      <c r="F74" s="232"/>
      <c r="G74" s="232"/>
      <c r="H74" s="232"/>
      <c r="I74" s="232"/>
      <c r="J74" s="232"/>
      <c r="K74" s="232"/>
      <c r="L74" s="232"/>
      <c r="M74" s="234"/>
      <c r="N74" s="233"/>
    </row>
    <row r="75" spans="1:14" ht="9" customHeight="1" hidden="1" thickBot="1" thickTop="1">
      <c r="A75" s="235">
        <v>19</v>
      </c>
      <c r="B75" s="243">
        <f>IF(Startlist!D75="I",Startlist!A75,"")</f>
      </c>
      <c r="C75" s="221">
        <f>IF(B75="","",Startlist!B75)</f>
      </c>
      <c r="D75" s="224">
        <f>IF(B75="","",Startlist!C75)</f>
      </c>
      <c r="E75" s="231">
        <f>IF(B75="","",'117-120'!C$17)</f>
      </c>
      <c r="F75" s="232">
        <f>IF(B75="","",'117-120'!E$17)</f>
      </c>
      <c r="G75" s="232">
        <f>IF(B75="","",'117-120'!G$17)</f>
      </c>
      <c r="H75" s="232">
        <f>IF(B75="","",'117-120'!I$17)</f>
      </c>
      <c r="I75" s="232">
        <f>IF(B75="","",'117-120'!K$17)</f>
      </c>
      <c r="J75" s="232">
        <f>IF(B75="","",'117-120'!M$17)</f>
      </c>
      <c r="K75" s="232">
        <f>IF(B75="","",'117-120'!O$17)</f>
      </c>
      <c r="L75" s="232">
        <f>IF(B75="","",'117-120'!Q$17)</f>
      </c>
      <c r="M75" s="234">
        <f>IF(B75="","",'117-120'!S$17)</f>
      </c>
      <c r="N75" s="233">
        <f>IF(B75="","",'117-120'!U$17)</f>
      </c>
    </row>
    <row r="76" spans="1:14" ht="9" customHeight="1" hidden="1" thickBot="1" thickTop="1">
      <c r="A76" s="236"/>
      <c r="B76" s="244"/>
      <c r="C76" s="222"/>
      <c r="D76" s="225"/>
      <c r="E76" s="231"/>
      <c r="F76" s="232"/>
      <c r="G76" s="232"/>
      <c r="H76" s="232"/>
      <c r="I76" s="232"/>
      <c r="J76" s="232"/>
      <c r="K76" s="232"/>
      <c r="L76" s="232"/>
      <c r="M76" s="234"/>
      <c r="N76" s="233"/>
    </row>
    <row r="77" spans="1:14" ht="9" customHeight="1" hidden="1" thickBot="1" thickTop="1">
      <c r="A77" s="236"/>
      <c r="B77" s="244"/>
      <c r="C77" s="222"/>
      <c r="D77" s="225"/>
      <c r="E77" s="231"/>
      <c r="F77" s="232"/>
      <c r="G77" s="232"/>
      <c r="H77" s="232"/>
      <c r="I77" s="232"/>
      <c r="J77" s="232"/>
      <c r="K77" s="232"/>
      <c r="L77" s="232"/>
      <c r="M77" s="234"/>
      <c r="N77" s="233"/>
    </row>
    <row r="78" spans="1:14" ht="9" customHeight="1" hidden="1" thickBot="1" thickTop="1">
      <c r="A78" s="237"/>
      <c r="B78" s="245"/>
      <c r="C78" s="223"/>
      <c r="D78" s="226"/>
      <c r="E78" s="231"/>
      <c r="F78" s="232"/>
      <c r="G78" s="232"/>
      <c r="H78" s="232"/>
      <c r="I78" s="232"/>
      <c r="J78" s="232"/>
      <c r="K78" s="232"/>
      <c r="L78" s="232"/>
      <c r="M78" s="234"/>
      <c r="N78" s="233"/>
    </row>
    <row r="79" spans="1:14" ht="9" customHeight="1" hidden="1" thickBot="1" thickTop="1">
      <c r="A79" s="235">
        <f>1+A75</f>
        <v>20</v>
      </c>
      <c r="B79" s="243">
        <f>IF(Startlist!D79="I",Startlist!A79,"")</f>
      </c>
      <c r="C79" s="221">
        <f>IF(B79="","",Startlist!B79)</f>
      </c>
      <c r="D79" s="224">
        <f>IF(B79="","",Startlist!C79)</f>
      </c>
      <c r="E79" s="231">
        <f>IF(B79="","",'121-124'!C$17)</f>
      </c>
      <c r="F79" s="232">
        <f>IF(B79="","",'121-124'!E$17)</f>
      </c>
      <c r="G79" s="232">
        <f>IF(B79="","",'121-124'!G$17)</f>
      </c>
      <c r="H79" s="232">
        <f>IF(B79="","",'121-124'!I$17)</f>
      </c>
      <c r="I79" s="232">
        <f>IF(B79="","",'121-124'!K$17)</f>
      </c>
      <c r="J79" s="232">
        <f>IF(B79="","",'121-124'!M$17)</f>
      </c>
      <c r="K79" s="232">
        <f>IF(B79="","",'121-124'!O$17)</f>
      </c>
      <c r="L79" s="232">
        <f>IF(B79="","",'121-124'!Q$17)</f>
      </c>
      <c r="M79" s="234">
        <f>IF(B79="","",'121-124'!S$17)</f>
      </c>
      <c r="N79" s="233">
        <f>IF(B79="","",'121-124'!U$17)</f>
      </c>
    </row>
    <row r="80" spans="1:14" ht="9" customHeight="1" hidden="1" thickBot="1" thickTop="1">
      <c r="A80" s="236"/>
      <c r="B80" s="244"/>
      <c r="C80" s="222"/>
      <c r="D80" s="225"/>
      <c r="E80" s="231"/>
      <c r="F80" s="232"/>
      <c r="G80" s="232"/>
      <c r="H80" s="232"/>
      <c r="I80" s="232"/>
      <c r="J80" s="232"/>
      <c r="K80" s="232"/>
      <c r="L80" s="232"/>
      <c r="M80" s="234"/>
      <c r="N80" s="233"/>
    </row>
    <row r="81" spans="1:14" ht="9" customHeight="1" hidden="1" thickBot="1" thickTop="1">
      <c r="A81" s="236"/>
      <c r="B81" s="244"/>
      <c r="C81" s="222"/>
      <c r="D81" s="225"/>
      <c r="E81" s="231"/>
      <c r="F81" s="232"/>
      <c r="G81" s="232"/>
      <c r="H81" s="232"/>
      <c r="I81" s="232"/>
      <c r="J81" s="232"/>
      <c r="K81" s="232"/>
      <c r="L81" s="232"/>
      <c r="M81" s="234"/>
      <c r="N81" s="233"/>
    </row>
    <row r="82" spans="1:14" ht="9" customHeight="1" hidden="1" thickBot="1" thickTop="1">
      <c r="A82" s="237"/>
      <c r="B82" s="245"/>
      <c r="C82" s="223"/>
      <c r="D82" s="226"/>
      <c r="E82" s="231"/>
      <c r="F82" s="232"/>
      <c r="G82" s="232"/>
      <c r="H82" s="232"/>
      <c r="I82" s="232"/>
      <c r="J82" s="232"/>
      <c r="K82" s="232"/>
      <c r="L82" s="232"/>
      <c r="M82" s="234"/>
      <c r="N82" s="233"/>
    </row>
    <row r="83" spans="1:14" ht="9" customHeight="1" hidden="1" thickBot="1" thickTop="1">
      <c r="A83" s="235">
        <f>1+A79</f>
        <v>21</v>
      </c>
      <c r="B83" s="243">
        <f>IF(Startlist!D83="I",Startlist!A83,"")</f>
      </c>
      <c r="C83" s="221">
        <f>IF(B83="","",Startlist!B83)</f>
      </c>
      <c r="D83" s="224">
        <f>IF(B83="","",Startlist!C83)</f>
      </c>
      <c r="E83" s="231">
        <f>IF(B83="","",'125-128'!C$17)</f>
      </c>
      <c r="F83" s="232">
        <f>IF(B83="","",'125-128'!E$17)</f>
      </c>
      <c r="G83" s="232">
        <f>IF(B83="","",'125-128'!G$17)</f>
      </c>
      <c r="H83" s="232">
        <f>IF(B83="","",'125-128'!I$17)</f>
      </c>
      <c r="I83" s="232">
        <f>IF(B83="","",'125-128'!K$17)</f>
      </c>
      <c r="J83" s="232">
        <f>IF(B83="","",'125-128'!M$17)</f>
      </c>
      <c r="K83" s="232">
        <f>IF(B83="","",'125-128'!O$17)</f>
      </c>
      <c r="L83" s="232">
        <f>IF(B83="","",'125-128'!Q$17)</f>
      </c>
      <c r="M83" s="234">
        <f>IF(B83="","",'125-128'!S$17)</f>
      </c>
      <c r="N83" s="233">
        <f>IF(B83="","",'125-128'!U$17)</f>
      </c>
    </row>
    <row r="84" spans="1:14" ht="9" customHeight="1" hidden="1" thickBot="1" thickTop="1">
      <c r="A84" s="236"/>
      <c r="B84" s="244"/>
      <c r="C84" s="222"/>
      <c r="D84" s="225"/>
      <c r="E84" s="231"/>
      <c r="F84" s="232"/>
      <c r="G84" s="232"/>
      <c r="H84" s="232"/>
      <c r="I84" s="232"/>
      <c r="J84" s="232"/>
      <c r="K84" s="232"/>
      <c r="L84" s="232"/>
      <c r="M84" s="234"/>
      <c r="N84" s="233"/>
    </row>
    <row r="85" spans="1:14" ht="9" customHeight="1" hidden="1" thickBot="1" thickTop="1">
      <c r="A85" s="236"/>
      <c r="B85" s="244"/>
      <c r="C85" s="222"/>
      <c r="D85" s="225"/>
      <c r="E85" s="231"/>
      <c r="F85" s="232"/>
      <c r="G85" s="232"/>
      <c r="H85" s="232"/>
      <c r="I85" s="232"/>
      <c r="J85" s="232"/>
      <c r="K85" s="232"/>
      <c r="L85" s="232"/>
      <c r="M85" s="234"/>
      <c r="N85" s="233"/>
    </row>
    <row r="86" spans="1:14" ht="9" customHeight="1" hidden="1" thickBot="1" thickTop="1">
      <c r="A86" s="237"/>
      <c r="B86" s="245"/>
      <c r="C86" s="223"/>
      <c r="D86" s="226"/>
      <c r="E86" s="231"/>
      <c r="F86" s="232"/>
      <c r="G86" s="232"/>
      <c r="H86" s="232"/>
      <c r="I86" s="232"/>
      <c r="J86" s="232"/>
      <c r="K86" s="232"/>
      <c r="L86" s="232"/>
      <c r="M86" s="234"/>
      <c r="N86" s="233"/>
    </row>
    <row r="87" spans="1:14" ht="9" customHeight="1" hidden="1" thickBot="1" thickTop="1">
      <c r="A87" s="235">
        <f>1+A83</f>
        <v>22</v>
      </c>
      <c r="B87" s="243">
        <f>IF(Startlist!D87="I",Startlist!A87,"")</f>
      </c>
      <c r="C87" s="221">
        <f>IF(B87="","",Startlist!B87)</f>
      </c>
      <c r="D87" s="224">
        <f>IF(B87="","",Startlist!C87)</f>
      </c>
      <c r="E87" s="231">
        <f>IF(B87="","",'129-132'!C$17)</f>
      </c>
      <c r="F87" s="232">
        <f>IF(B87="","",'129-132'!E$17)</f>
      </c>
      <c r="G87" s="232">
        <f>IF(B87="","",'129-132'!G$17)</f>
      </c>
      <c r="H87" s="232">
        <f>IF(B87="","",'129-132'!I$17)</f>
      </c>
      <c r="I87" s="232">
        <f>IF(B87="","",'129-132'!K$17)</f>
      </c>
      <c r="J87" s="232">
        <f>IF(B87="","",'129-132'!M$17)</f>
      </c>
      <c r="K87" s="232">
        <f>IF(B87="","",'129-132'!O$17)</f>
      </c>
      <c r="L87" s="232">
        <f>IF(B87="","",'129-132'!Q$17)</f>
      </c>
      <c r="M87" s="234">
        <f>IF(B87="","",'129-132'!S$17)</f>
      </c>
      <c r="N87" s="233">
        <f>IF(B87="","",'129-132'!U$17)</f>
      </c>
    </row>
    <row r="88" spans="1:14" ht="9" customHeight="1" hidden="1" thickBot="1" thickTop="1">
      <c r="A88" s="236"/>
      <c r="B88" s="244"/>
      <c r="C88" s="222"/>
      <c r="D88" s="225"/>
      <c r="E88" s="231"/>
      <c r="F88" s="232"/>
      <c r="G88" s="232"/>
      <c r="H88" s="232"/>
      <c r="I88" s="232"/>
      <c r="J88" s="232"/>
      <c r="K88" s="232"/>
      <c r="L88" s="232"/>
      <c r="M88" s="234"/>
      <c r="N88" s="233"/>
    </row>
    <row r="89" spans="1:14" ht="9" customHeight="1" hidden="1" thickBot="1" thickTop="1">
      <c r="A89" s="236"/>
      <c r="B89" s="244"/>
      <c r="C89" s="222"/>
      <c r="D89" s="225"/>
      <c r="E89" s="231"/>
      <c r="F89" s="232"/>
      <c r="G89" s="232"/>
      <c r="H89" s="232"/>
      <c r="I89" s="232"/>
      <c r="J89" s="232"/>
      <c r="K89" s="232"/>
      <c r="L89" s="232"/>
      <c r="M89" s="234"/>
      <c r="N89" s="233"/>
    </row>
    <row r="90" spans="1:14" ht="9" customHeight="1" hidden="1" thickBot="1" thickTop="1">
      <c r="A90" s="237"/>
      <c r="B90" s="245"/>
      <c r="C90" s="223"/>
      <c r="D90" s="226"/>
      <c r="E90" s="231"/>
      <c r="F90" s="232"/>
      <c r="G90" s="232"/>
      <c r="H90" s="232"/>
      <c r="I90" s="232"/>
      <c r="J90" s="232"/>
      <c r="K90" s="232"/>
      <c r="L90" s="232"/>
      <c r="M90" s="234"/>
      <c r="N90" s="233"/>
    </row>
    <row r="91" spans="1:14" ht="9" customHeight="1" hidden="1" thickBot="1" thickTop="1">
      <c r="A91" s="235">
        <f>1+A87</f>
        <v>23</v>
      </c>
      <c r="B91" s="243">
        <f>IF(Startlist!D91="I",Startlist!A91,"")</f>
      </c>
      <c r="C91" s="221">
        <f>IF(B91="","",Startlist!B91)</f>
      </c>
      <c r="D91" s="224">
        <f>IF(B91="","",Startlist!C91)</f>
      </c>
      <c r="E91" s="231">
        <f>IF(B91="","",'133-136'!C$17)</f>
      </c>
      <c r="F91" s="232">
        <f>IF(B91="","",'133-136'!E$17)</f>
      </c>
      <c r="G91" s="232">
        <f>IF(B91="","",'133-136'!G$17)</f>
      </c>
      <c r="H91" s="232">
        <f>IF(B91="","",'133-136'!I$17)</f>
      </c>
      <c r="I91" s="232">
        <f>IF(B91="","",'133-136'!K$17)</f>
      </c>
      <c r="J91" s="232">
        <f>IF(B91="","",'133-136'!M$17)</f>
      </c>
      <c r="K91" s="232">
        <f>IF(B91="","",'133-136'!O$17)</f>
      </c>
      <c r="L91" s="232">
        <f>IF(B91="","",'133-136'!Q$17)</f>
      </c>
      <c r="M91" s="234">
        <f>IF(B91="","",'133-136'!S$17)</f>
      </c>
      <c r="N91" s="233">
        <f>IF(B91="","",'133-136'!U$17)</f>
      </c>
    </row>
    <row r="92" spans="1:14" ht="9" customHeight="1" hidden="1" thickBot="1" thickTop="1">
      <c r="A92" s="236"/>
      <c r="B92" s="244"/>
      <c r="C92" s="222"/>
      <c r="D92" s="225"/>
      <c r="E92" s="231"/>
      <c r="F92" s="232"/>
      <c r="G92" s="232"/>
      <c r="H92" s="232"/>
      <c r="I92" s="232"/>
      <c r="J92" s="232"/>
      <c r="K92" s="232"/>
      <c r="L92" s="232"/>
      <c r="M92" s="234"/>
      <c r="N92" s="233"/>
    </row>
    <row r="93" spans="1:14" ht="9" customHeight="1" hidden="1" thickBot="1" thickTop="1">
      <c r="A93" s="236"/>
      <c r="B93" s="244"/>
      <c r="C93" s="222"/>
      <c r="D93" s="225"/>
      <c r="E93" s="231"/>
      <c r="F93" s="232"/>
      <c r="G93" s="232"/>
      <c r="H93" s="232"/>
      <c r="I93" s="232"/>
      <c r="J93" s="232"/>
      <c r="K93" s="232"/>
      <c r="L93" s="232"/>
      <c r="M93" s="234"/>
      <c r="N93" s="233"/>
    </row>
    <row r="94" spans="1:14" ht="9" customHeight="1" hidden="1" thickBot="1" thickTop="1">
      <c r="A94" s="237"/>
      <c r="B94" s="245"/>
      <c r="C94" s="223"/>
      <c r="D94" s="226"/>
      <c r="E94" s="231"/>
      <c r="F94" s="232"/>
      <c r="G94" s="232"/>
      <c r="H94" s="232"/>
      <c r="I94" s="232"/>
      <c r="J94" s="232"/>
      <c r="K94" s="232"/>
      <c r="L94" s="232"/>
      <c r="M94" s="234"/>
      <c r="N94" s="233"/>
    </row>
    <row r="95" spans="1:14" ht="9" customHeight="1" hidden="1" thickBot="1" thickTop="1">
      <c r="A95" s="235">
        <f>1+A91</f>
        <v>24</v>
      </c>
      <c r="B95" s="243">
        <f>IF(Startlist!D95="I",Startlist!A95,"")</f>
      </c>
      <c r="C95" s="221">
        <f>IF(B95="","",Startlist!B95)</f>
      </c>
      <c r="D95" s="224">
        <f>IF(B95="","",Startlist!C95)</f>
      </c>
      <c r="E95" s="231">
        <f>IF(B95="","",'137-140'!C$17)</f>
      </c>
      <c r="F95" s="232">
        <f>IF(B95="","",'137-140'!E$17)</f>
      </c>
      <c r="G95" s="232">
        <f>IF(B95="","",'137-140'!G$17)</f>
      </c>
      <c r="H95" s="232">
        <f>IF(B95="","",'137-140'!I$17)</f>
      </c>
      <c r="I95" s="232">
        <f>IF(B95="","",'137-140'!K$17)</f>
      </c>
      <c r="J95" s="232">
        <f>IF(B95="","",'137-140'!M$17)</f>
      </c>
      <c r="K95" s="232">
        <f>IF(B95="","",'137-140'!O$17)</f>
      </c>
      <c r="L95" s="232">
        <f>IF(B95="","",'137-140'!Q$17)</f>
      </c>
      <c r="M95" s="234">
        <f>IF(B95="","",'137-140'!S$17)</f>
      </c>
      <c r="N95" s="233">
        <f>IF(B95="","",'137-140'!U$17)</f>
      </c>
    </row>
    <row r="96" spans="1:14" ht="9" customHeight="1" hidden="1" thickBot="1" thickTop="1">
      <c r="A96" s="236"/>
      <c r="B96" s="244"/>
      <c r="C96" s="222"/>
      <c r="D96" s="225"/>
      <c r="E96" s="231"/>
      <c r="F96" s="232"/>
      <c r="G96" s="232"/>
      <c r="H96" s="232"/>
      <c r="I96" s="232"/>
      <c r="J96" s="232"/>
      <c r="K96" s="232"/>
      <c r="L96" s="232"/>
      <c r="M96" s="234"/>
      <c r="N96" s="233"/>
    </row>
    <row r="97" spans="1:14" ht="9" customHeight="1" hidden="1" thickBot="1" thickTop="1">
      <c r="A97" s="236"/>
      <c r="B97" s="244"/>
      <c r="C97" s="222"/>
      <c r="D97" s="225"/>
      <c r="E97" s="231"/>
      <c r="F97" s="232"/>
      <c r="G97" s="232"/>
      <c r="H97" s="232"/>
      <c r="I97" s="232"/>
      <c r="J97" s="232"/>
      <c r="K97" s="232"/>
      <c r="L97" s="232"/>
      <c r="M97" s="234"/>
      <c r="N97" s="233"/>
    </row>
    <row r="98" spans="1:14" ht="9" customHeight="1" hidden="1" thickBot="1" thickTop="1">
      <c r="A98" s="237"/>
      <c r="B98" s="245"/>
      <c r="C98" s="223"/>
      <c r="D98" s="226"/>
      <c r="E98" s="231"/>
      <c r="F98" s="232"/>
      <c r="G98" s="232"/>
      <c r="H98" s="232"/>
      <c r="I98" s="232"/>
      <c r="J98" s="232"/>
      <c r="K98" s="232"/>
      <c r="L98" s="232"/>
      <c r="M98" s="234"/>
      <c r="N98" s="233"/>
    </row>
    <row r="99" spans="1:14" ht="9" customHeight="1" hidden="1" thickBot="1" thickTop="1">
      <c r="A99" s="235">
        <f>1+A95</f>
        <v>25</v>
      </c>
      <c r="B99" s="243">
        <f>IF(Startlist!D99="I",Startlist!A99,"")</f>
      </c>
      <c r="C99" s="221">
        <f>IF(B99="","",Startlist!B99)</f>
      </c>
      <c r="D99" s="224">
        <f>IF(B99="","",Startlist!C99)</f>
      </c>
      <c r="E99" s="231">
        <f>IF(B99="","",'141-144'!C$17)</f>
      </c>
      <c r="F99" s="232">
        <f>IF(B99="","",'141-144'!E$17)</f>
      </c>
      <c r="G99" s="232">
        <f>IF(B99="","",'141-144'!G$17)</f>
      </c>
      <c r="H99" s="232">
        <f>IF(B99="","",'141-144'!I$17)</f>
      </c>
      <c r="I99" s="232">
        <f>IF(B99="","",'141-144'!K$17)</f>
      </c>
      <c r="J99" s="232">
        <f>IF(B99="","",'141-144'!M$17)</f>
      </c>
      <c r="K99" s="232">
        <f>IF(B99="","",'141-144'!O$17)</f>
      </c>
      <c r="L99" s="232">
        <f>IF(B99="","",'141-144'!Q$17)</f>
      </c>
      <c r="M99" s="234">
        <f>IF(B99="","",'141-144'!S$17)</f>
      </c>
      <c r="N99" s="233">
        <f>IF(B99="","",'141-144'!U$17)</f>
      </c>
    </row>
    <row r="100" spans="1:14" ht="9" customHeight="1" hidden="1" thickBot="1" thickTop="1">
      <c r="A100" s="236"/>
      <c r="B100" s="244"/>
      <c r="C100" s="222"/>
      <c r="D100" s="225"/>
      <c r="E100" s="231"/>
      <c r="F100" s="232"/>
      <c r="G100" s="232"/>
      <c r="H100" s="232"/>
      <c r="I100" s="232"/>
      <c r="J100" s="232"/>
      <c r="K100" s="232"/>
      <c r="L100" s="232"/>
      <c r="M100" s="234"/>
      <c r="N100" s="233"/>
    </row>
    <row r="101" spans="1:14" ht="9" customHeight="1" hidden="1" thickBot="1" thickTop="1">
      <c r="A101" s="236"/>
      <c r="B101" s="244"/>
      <c r="C101" s="222"/>
      <c r="D101" s="225"/>
      <c r="E101" s="231"/>
      <c r="F101" s="232"/>
      <c r="G101" s="232"/>
      <c r="H101" s="232"/>
      <c r="I101" s="232"/>
      <c r="J101" s="232"/>
      <c r="K101" s="232"/>
      <c r="L101" s="232"/>
      <c r="M101" s="234"/>
      <c r="N101" s="233"/>
    </row>
    <row r="102" spans="1:14" ht="9" customHeight="1" hidden="1" thickBot="1" thickTop="1">
      <c r="A102" s="237"/>
      <c r="B102" s="245"/>
      <c r="C102" s="223"/>
      <c r="D102" s="226"/>
      <c r="E102" s="231"/>
      <c r="F102" s="232"/>
      <c r="G102" s="232"/>
      <c r="H102" s="232"/>
      <c r="I102" s="232"/>
      <c r="J102" s="232"/>
      <c r="K102" s="232"/>
      <c r="L102" s="232"/>
      <c r="M102" s="234"/>
      <c r="N102" s="233"/>
    </row>
    <row r="103" spans="1:14" ht="9" customHeight="1" hidden="1" thickBot="1" thickTop="1">
      <c r="A103" s="235">
        <f>1+A99</f>
        <v>26</v>
      </c>
      <c r="B103" s="243">
        <f>IF(Startlist!D103="I",Startlist!A103,"")</f>
      </c>
      <c r="C103" s="221">
        <f>IF(B103="","",Startlist!B103)</f>
      </c>
      <c r="D103" s="224">
        <f>IF(B103="","",Startlist!C103)</f>
      </c>
      <c r="E103" s="231">
        <f>IF(B103="","",'145-148'!C$17)</f>
      </c>
      <c r="F103" s="232">
        <f>IF(B103="","",'145-148'!E$17)</f>
      </c>
      <c r="G103" s="232">
        <f>IF(B103="","",'145-148'!G$17)</f>
      </c>
      <c r="H103" s="232">
        <f>IF(B103="","",'145-148'!I$17)</f>
      </c>
      <c r="I103" s="232">
        <f>IF(B103="","",'145-148'!K$17)</f>
      </c>
      <c r="J103" s="232">
        <f>IF(B103="","",'145-148'!M$17)</f>
      </c>
      <c r="K103" s="232">
        <f>IF(B103="","",'145-148'!O$17)</f>
      </c>
      <c r="L103" s="232">
        <f>IF(B103="","",'145-148'!Q$17)</f>
      </c>
      <c r="M103" s="234">
        <f>IF(B103="","",'145-148'!S$17)</f>
      </c>
      <c r="N103" s="233">
        <f>IF(B103="","",'145-148'!U$17)</f>
      </c>
    </row>
    <row r="104" spans="1:14" ht="9" customHeight="1" hidden="1" thickBot="1" thickTop="1">
      <c r="A104" s="236"/>
      <c r="B104" s="244"/>
      <c r="C104" s="222"/>
      <c r="D104" s="225"/>
      <c r="E104" s="231"/>
      <c r="F104" s="232"/>
      <c r="G104" s="232"/>
      <c r="H104" s="232"/>
      <c r="I104" s="232"/>
      <c r="J104" s="232"/>
      <c r="K104" s="232"/>
      <c r="L104" s="232"/>
      <c r="M104" s="234"/>
      <c r="N104" s="233"/>
    </row>
    <row r="105" spans="1:14" ht="9" customHeight="1" hidden="1" thickBot="1" thickTop="1">
      <c r="A105" s="236"/>
      <c r="B105" s="244"/>
      <c r="C105" s="222"/>
      <c r="D105" s="225"/>
      <c r="E105" s="231"/>
      <c r="F105" s="232"/>
      <c r="G105" s="232"/>
      <c r="H105" s="232"/>
      <c r="I105" s="232"/>
      <c r="J105" s="232"/>
      <c r="K105" s="232"/>
      <c r="L105" s="232"/>
      <c r="M105" s="234"/>
      <c r="N105" s="233"/>
    </row>
    <row r="106" spans="1:14" ht="9" customHeight="1" hidden="1" thickBot="1" thickTop="1">
      <c r="A106" s="237"/>
      <c r="B106" s="245"/>
      <c r="C106" s="223"/>
      <c r="D106" s="226"/>
      <c r="E106" s="231"/>
      <c r="F106" s="232"/>
      <c r="G106" s="232"/>
      <c r="H106" s="232"/>
      <c r="I106" s="232"/>
      <c r="J106" s="232"/>
      <c r="K106" s="232"/>
      <c r="L106" s="232"/>
      <c r="M106" s="234"/>
      <c r="N106" s="233"/>
    </row>
    <row r="107" spans="1:14" ht="9" customHeight="1" hidden="1" thickBot="1" thickTop="1">
      <c r="A107" s="238">
        <f>1+A103</f>
        <v>27</v>
      </c>
      <c r="B107" s="243">
        <f>IF(Startlist!D107="I",Startlist!A107,"")</f>
      </c>
      <c r="C107" s="221">
        <f>IF(B107="","",Startlist!B107)</f>
      </c>
      <c r="D107" s="224">
        <f>IF(B107="","",Startlist!C107)</f>
      </c>
      <c r="E107" s="231">
        <f>IF(B107="","",'149-152'!C$17)</f>
      </c>
      <c r="F107" s="232">
        <f>IF(B107="","",'149-152'!E$17)</f>
      </c>
      <c r="G107" s="232">
        <f>IF(B107="","",'149-152'!G$17)</f>
      </c>
      <c r="H107" s="232">
        <f>IF(B107="","",'149-152'!I$17)</f>
      </c>
      <c r="I107" s="232">
        <f>IF(B107="","",'149-152'!K$17)</f>
      </c>
      <c r="J107" s="232">
        <f>IF(B107="","",'149-152'!M$17)</f>
      </c>
      <c r="K107" s="232">
        <f>IF(B107="","",'149-152'!O$17)</f>
      </c>
      <c r="L107" s="232">
        <f>IF(B107="","",'149-152'!Q$17)</f>
      </c>
      <c r="M107" s="234">
        <f>IF(B107="","",'149-152'!S$17)</f>
      </c>
      <c r="N107" s="233">
        <f>IF(B107="","",'149-152'!U$17)</f>
      </c>
    </row>
    <row r="108" spans="1:14" ht="9" customHeight="1" hidden="1" thickBot="1" thickTop="1">
      <c r="A108" s="238"/>
      <c r="B108" s="244"/>
      <c r="C108" s="222"/>
      <c r="D108" s="225"/>
      <c r="E108" s="231"/>
      <c r="F108" s="232"/>
      <c r="G108" s="232"/>
      <c r="H108" s="232"/>
      <c r="I108" s="232"/>
      <c r="J108" s="232"/>
      <c r="K108" s="232"/>
      <c r="L108" s="232"/>
      <c r="M108" s="234"/>
      <c r="N108" s="233"/>
    </row>
    <row r="109" spans="1:14" ht="9" customHeight="1" hidden="1" thickBot="1" thickTop="1">
      <c r="A109" s="238"/>
      <c r="B109" s="244"/>
      <c r="C109" s="222"/>
      <c r="D109" s="225"/>
      <c r="E109" s="231"/>
      <c r="F109" s="232"/>
      <c r="G109" s="232"/>
      <c r="H109" s="232"/>
      <c r="I109" s="232"/>
      <c r="J109" s="232"/>
      <c r="K109" s="232"/>
      <c r="L109" s="232"/>
      <c r="M109" s="234"/>
      <c r="N109" s="233"/>
    </row>
    <row r="110" spans="1:14" ht="9" customHeight="1" hidden="1" thickBot="1" thickTop="1">
      <c r="A110" s="238"/>
      <c r="B110" s="245"/>
      <c r="C110" s="223"/>
      <c r="D110" s="226"/>
      <c r="E110" s="231"/>
      <c r="F110" s="232"/>
      <c r="G110" s="232"/>
      <c r="H110" s="232"/>
      <c r="I110" s="232"/>
      <c r="J110" s="232"/>
      <c r="K110" s="232"/>
      <c r="L110" s="232"/>
      <c r="M110" s="234"/>
      <c r="N110" s="233"/>
    </row>
    <row r="111" spans="1:14" ht="9" customHeight="1" hidden="1" thickBot="1" thickTop="1">
      <c r="A111" s="238">
        <f>1+A107</f>
        <v>28</v>
      </c>
      <c r="B111" s="243">
        <f>IF(Startlist!D111="I",Startlist!A111,"")</f>
      </c>
      <c r="C111" s="221">
        <f>IF(B111="","",Startlist!B111)</f>
      </c>
      <c r="D111" s="224">
        <f>IF(B111="","",Startlist!C111)</f>
      </c>
      <c r="E111" s="231">
        <f>IF(B111="","",'153-156'!C$17)</f>
      </c>
      <c r="F111" s="232">
        <f>IF(B111="","",'153-156'!E$17)</f>
      </c>
      <c r="G111" s="232">
        <f>IF(B111="","",'153-156'!G$17)</f>
      </c>
      <c r="H111" s="232">
        <f>IF(B111="","",'153-156'!I$17)</f>
      </c>
      <c r="I111" s="232">
        <f>IF(B111="","",'153-156'!K$17)</f>
      </c>
      <c r="J111" s="232">
        <f>IF(B111="","",'153-156'!M$17)</f>
      </c>
      <c r="K111" s="232">
        <f>IF(B111="","",'153-156'!O$17)</f>
      </c>
      <c r="L111" s="232">
        <f>IF(B111="","",'153-156'!Q$17)</f>
      </c>
      <c r="M111" s="234">
        <f>IF(B111="","",'153-156'!S$17)</f>
      </c>
      <c r="N111" s="233">
        <f>IF(B111="","",'153-156'!U$17)</f>
      </c>
    </row>
    <row r="112" spans="1:14" ht="9" customHeight="1" hidden="1" thickBot="1" thickTop="1">
      <c r="A112" s="238"/>
      <c r="B112" s="244"/>
      <c r="C112" s="222"/>
      <c r="D112" s="225"/>
      <c r="E112" s="231"/>
      <c r="F112" s="232"/>
      <c r="G112" s="232"/>
      <c r="H112" s="232"/>
      <c r="I112" s="232"/>
      <c r="J112" s="232"/>
      <c r="K112" s="232"/>
      <c r="L112" s="232"/>
      <c r="M112" s="234"/>
      <c r="N112" s="233"/>
    </row>
    <row r="113" spans="1:14" ht="9" customHeight="1" hidden="1" thickBot="1" thickTop="1">
      <c r="A113" s="238"/>
      <c r="B113" s="244"/>
      <c r="C113" s="222"/>
      <c r="D113" s="225"/>
      <c r="E113" s="231"/>
      <c r="F113" s="232"/>
      <c r="G113" s="232"/>
      <c r="H113" s="232"/>
      <c r="I113" s="232"/>
      <c r="J113" s="232"/>
      <c r="K113" s="232"/>
      <c r="L113" s="232"/>
      <c r="M113" s="234"/>
      <c r="N113" s="233"/>
    </row>
    <row r="114" spans="1:14" ht="9" customHeight="1" hidden="1" thickBot="1" thickTop="1">
      <c r="A114" s="238"/>
      <c r="B114" s="245"/>
      <c r="C114" s="223"/>
      <c r="D114" s="226"/>
      <c r="E114" s="231"/>
      <c r="F114" s="232"/>
      <c r="G114" s="232"/>
      <c r="H114" s="232"/>
      <c r="I114" s="232"/>
      <c r="J114" s="232"/>
      <c r="K114" s="232"/>
      <c r="L114" s="232"/>
      <c r="M114" s="234"/>
      <c r="N114" s="233"/>
    </row>
    <row r="115" spans="1:14" ht="15.75" customHeight="1" thickTop="1">
      <c r="A115" s="46"/>
      <c r="B115" s="144"/>
      <c r="C115" s="65"/>
      <c r="D115" s="48"/>
      <c r="E115" s="47"/>
      <c r="F115" s="47"/>
      <c r="G115" s="47"/>
      <c r="H115" s="47"/>
      <c r="I115" s="47"/>
      <c r="J115" s="47"/>
      <c r="K115" s="47"/>
      <c r="L115" s="47"/>
      <c r="M115" s="47"/>
      <c r="N115" s="50"/>
    </row>
    <row r="116" spans="1:13" ht="15" customHeight="1">
      <c r="A116" s="16"/>
      <c r="B116" s="139"/>
      <c r="C116" s="142"/>
      <c r="D116" s="142"/>
      <c r="E116" s="172"/>
      <c r="F116" s="173"/>
      <c r="G116" s="173"/>
      <c r="H116" s="173"/>
      <c r="I116" s="173"/>
      <c r="J116" s="173"/>
      <c r="K116" s="173"/>
      <c r="L116" s="173"/>
      <c r="M116" s="173"/>
    </row>
    <row r="117" spans="1:13" ht="15" customHeight="1">
      <c r="A117" s="16"/>
      <c r="B117" s="145"/>
      <c r="C117" s="141"/>
      <c r="D117" s="64"/>
      <c r="E117" s="174"/>
      <c r="F117" s="173"/>
      <c r="G117" s="173"/>
      <c r="H117" s="173"/>
      <c r="I117" s="173"/>
      <c r="J117" s="173"/>
      <c r="K117" s="173"/>
      <c r="L117" s="173"/>
      <c r="M117" s="173"/>
    </row>
    <row r="118" spans="1:13" ht="15" customHeight="1">
      <c r="A118" s="16"/>
      <c r="B118" s="146"/>
      <c r="C118" s="16"/>
      <c r="D118" s="40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5" customHeight="1">
      <c r="A119" s="16"/>
      <c r="B119" s="146"/>
      <c r="C119" s="16"/>
      <c r="D119" s="40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5" customHeight="1">
      <c r="A120" s="16"/>
      <c r="B120" s="146"/>
      <c r="C120" s="16"/>
      <c r="D120" s="40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5" customHeight="1">
      <c r="A121" s="16"/>
      <c r="B121" s="146"/>
      <c r="C121" s="16"/>
      <c r="D121" s="40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" customHeight="1">
      <c r="A122" s="16"/>
      <c r="B122" s="146"/>
      <c r="C122" s="16"/>
      <c r="D122" s="40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5" customHeight="1">
      <c r="A123" s="16"/>
      <c r="B123" s="146"/>
      <c r="C123" s="16"/>
      <c r="D123" s="40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5" customHeight="1">
      <c r="A124" s="16"/>
      <c r="B124" s="146"/>
      <c r="C124" s="16"/>
      <c r="D124" s="40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5" customHeight="1">
      <c r="A125" s="16"/>
      <c r="B125" s="146"/>
      <c r="C125" s="16"/>
      <c r="D125" s="40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5" customHeight="1">
      <c r="A126" s="16"/>
      <c r="B126" s="146"/>
      <c r="C126" s="16"/>
      <c r="D126" s="40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5" customHeight="1">
      <c r="A127" s="16"/>
      <c r="B127" s="146"/>
      <c r="C127" s="16"/>
      <c r="D127" s="40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 customHeight="1">
      <c r="A128" s="16"/>
      <c r="B128" s="14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5" customHeight="1">
      <c r="A129" s="16"/>
      <c r="B129" s="14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5" customHeight="1">
      <c r="A130" s="16"/>
      <c r="B130" s="14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5" customHeight="1">
      <c r="A131" s="16"/>
      <c r="B131" s="14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5" customHeight="1">
      <c r="A132" s="16"/>
      <c r="B132" s="14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5" customHeight="1">
      <c r="A133" s="16"/>
      <c r="B133" s="14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5" customHeight="1">
      <c r="A134" s="16"/>
      <c r="B134" s="14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5" customHeight="1">
      <c r="A135" s="16"/>
      <c r="B135" s="14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5" customHeight="1">
      <c r="A136" s="16"/>
      <c r="B136" s="14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4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4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4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4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4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4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4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4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4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4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4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4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4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4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4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4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4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4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4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4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4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4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4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4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4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4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4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4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4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4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4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4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4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4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4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4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4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4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4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4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4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</sheetData>
  <sheetProtection/>
  <mergeCells count="395">
    <mergeCell ref="B19:B22"/>
    <mergeCell ref="C19:C22"/>
    <mergeCell ref="D19:D22"/>
    <mergeCell ref="B23:B26"/>
    <mergeCell ref="C23:C26"/>
    <mergeCell ref="D23:D26"/>
    <mergeCell ref="D99:D102"/>
    <mergeCell ref="C11:C14"/>
    <mergeCell ref="D11:D14"/>
    <mergeCell ref="B3:B6"/>
    <mergeCell ref="C3:C6"/>
    <mergeCell ref="D3:D6"/>
    <mergeCell ref="B95:B98"/>
    <mergeCell ref="C95:C98"/>
    <mergeCell ref="D95:D98"/>
    <mergeCell ref="B11:B14"/>
    <mergeCell ref="C103:C106"/>
    <mergeCell ref="D103:D106"/>
    <mergeCell ref="B91:B94"/>
    <mergeCell ref="C91:C94"/>
    <mergeCell ref="D91:D94"/>
    <mergeCell ref="B87:B90"/>
    <mergeCell ref="C87:C90"/>
    <mergeCell ref="D87:D90"/>
    <mergeCell ref="B99:B102"/>
    <mergeCell ref="C99:C102"/>
    <mergeCell ref="E63:E66"/>
    <mergeCell ref="F63:F66"/>
    <mergeCell ref="B1:M1"/>
    <mergeCell ref="B111:B114"/>
    <mergeCell ref="C111:C114"/>
    <mergeCell ref="D111:D114"/>
    <mergeCell ref="B107:B110"/>
    <mergeCell ref="C107:C110"/>
    <mergeCell ref="D107:D110"/>
    <mergeCell ref="B103:B106"/>
    <mergeCell ref="B83:B86"/>
    <mergeCell ref="C83:C86"/>
    <mergeCell ref="D83:D86"/>
    <mergeCell ref="D55:D58"/>
    <mergeCell ref="F31:F34"/>
    <mergeCell ref="B71:B74"/>
    <mergeCell ref="C71:C74"/>
    <mergeCell ref="D71:D74"/>
    <mergeCell ref="B67:B70"/>
    <mergeCell ref="C67:C70"/>
    <mergeCell ref="H35:H38"/>
    <mergeCell ref="E43:E46"/>
    <mergeCell ref="B7:B10"/>
    <mergeCell ref="C7:C10"/>
    <mergeCell ref="D7:D10"/>
    <mergeCell ref="B15:B18"/>
    <mergeCell ref="C15:C18"/>
    <mergeCell ref="D15:D18"/>
    <mergeCell ref="E15:E18"/>
    <mergeCell ref="F15:F18"/>
    <mergeCell ref="D31:D34"/>
    <mergeCell ref="B55:B58"/>
    <mergeCell ref="B51:B54"/>
    <mergeCell ref="E35:E38"/>
    <mergeCell ref="F35:F38"/>
    <mergeCell ref="G35:G38"/>
    <mergeCell ref="F43:F46"/>
    <mergeCell ref="G31:G34"/>
    <mergeCell ref="F39:F42"/>
    <mergeCell ref="G39:G42"/>
    <mergeCell ref="H31:H34"/>
    <mergeCell ref="B47:B50"/>
    <mergeCell ref="C47:C50"/>
    <mergeCell ref="D47:D50"/>
    <mergeCell ref="B59:B62"/>
    <mergeCell ref="C59:C62"/>
    <mergeCell ref="D59:D62"/>
    <mergeCell ref="B39:B42"/>
    <mergeCell ref="C39:C42"/>
    <mergeCell ref="E39:E42"/>
    <mergeCell ref="E3:E6"/>
    <mergeCell ref="F3:F6"/>
    <mergeCell ref="F7:F10"/>
    <mergeCell ref="G3:G6"/>
    <mergeCell ref="H3:H6"/>
    <mergeCell ref="G7:G10"/>
    <mergeCell ref="E7:E10"/>
    <mergeCell ref="N27:N30"/>
    <mergeCell ref="N47:N50"/>
    <mergeCell ref="K3:K6"/>
    <mergeCell ref="L3:L6"/>
    <mergeCell ref="M11:M14"/>
    <mergeCell ref="I7:I10"/>
    <mergeCell ref="J7:J10"/>
    <mergeCell ref="K7:K10"/>
    <mergeCell ref="L7:L10"/>
    <mergeCell ref="I3:I6"/>
    <mergeCell ref="J3:J6"/>
    <mergeCell ref="N3:N6"/>
    <mergeCell ref="N7:N10"/>
    <mergeCell ref="N19:N22"/>
    <mergeCell ref="N23:N26"/>
    <mergeCell ref="N11:N14"/>
    <mergeCell ref="N15:N18"/>
    <mergeCell ref="M15:M18"/>
    <mergeCell ref="L15:L18"/>
    <mergeCell ref="M23:M26"/>
    <mergeCell ref="G11:G14"/>
    <mergeCell ref="H11:H14"/>
    <mergeCell ref="I11:I14"/>
    <mergeCell ref="J11:J14"/>
    <mergeCell ref="K11:K14"/>
    <mergeCell ref="L11:L14"/>
    <mergeCell ref="A1:A2"/>
    <mergeCell ref="A7:A10"/>
    <mergeCell ref="A11:A14"/>
    <mergeCell ref="A15:A18"/>
    <mergeCell ref="A19:A22"/>
    <mergeCell ref="D51:D54"/>
    <mergeCell ref="D39:D42"/>
    <mergeCell ref="B43:B46"/>
    <mergeCell ref="C43:C46"/>
    <mergeCell ref="D43:D46"/>
    <mergeCell ref="N51:N54"/>
    <mergeCell ref="N31:N34"/>
    <mergeCell ref="N35:N38"/>
    <mergeCell ref="N39:N42"/>
    <mergeCell ref="N43:N46"/>
    <mergeCell ref="A3:A6"/>
    <mergeCell ref="H7:H10"/>
    <mergeCell ref="M3:M6"/>
    <mergeCell ref="M7:M10"/>
    <mergeCell ref="F11:F14"/>
    <mergeCell ref="H71:H74"/>
    <mergeCell ref="I71:I74"/>
    <mergeCell ref="J71:J74"/>
    <mergeCell ref="K71:K74"/>
    <mergeCell ref="L71:L74"/>
    <mergeCell ref="F67:F70"/>
    <mergeCell ref="H67:H70"/>
    <mergeCell ref="I67:I70"/>
    <mergeCell ref="J67:J70"/>
    <mergeCell ref="K67:K70"/>
    <mergeCell ref="D67:D70"/>
    <mergeCell ref="N67:N70"/>
    <mergeCell ref="N71:N74"/>
    <mergeCell ref="N75:N78"/>
    <mergeCell ref="N79:N82"/>
    <mergeCell ref="L67:L70"/>
    <mergeCell ref="M67:M70"/>
    <mergeCell ref="E71:E74"/>
    <mergeCell ref="F71:F74"/>
    <mergeCell ref="G71:G74"/>
    <mergeCell ref="N107:N110"/>
    <mergeCell ref="N111:N114"/>
    <mergeCell ref="N83:N86"/>
    <mergeCell ref="N87:N90"/>
    <mergeCell ref="N91:N94"/>
    <mergeCell ref="N95:N98"/>
    <mergeCell ref="N99:N102"/>
    <mergeCell ref="N103:N106"/>
    <mergeCell ref="D63:D66"/>
    <mergeCell ref="C51:C54"/>
    <mergeCell ref="D35:D38"/>
    <mergeCell ref="B35:B38"/>
    <mergeCell ref="C35:C38"/>
    <mergeCell ref="B27:B30"/>
    <mergeCell ref="C27:C30"/>
    <mergeCell ref="D27:D30"/>
    <mergeCell ref="B31:B34"/>
    <mergeCell ref="C31:C34"/>
    <mergeCell ref="A27:A30"/>
    <mergeCell ref="A31:A34"/>
    <mergeCell ref="A35:A38"/>
    <mergeCell ref="A39:A42"/>
    <mergeCell ref="A43:A46"/>
    <mergeCell ref="C63:C66"/>
    <mergeCell ref="B63:B66"/>
    <mergeCell ref="A47:A50"/>
    <mergeCell ref="A51:A54"/>
    <mergeCell ref="A55:A58"/>
    <mergeCell ref="I27:I30"/>
    <mergeCell ref="J27:J30"/>
    <mergeCell ref="K27:K30"/>
    <mergeCell ref="L27:L30"/>
    <mergeCell ref="M27:M30"/>
    <mergeCell ref="I31:I34"/>
    <mergeCell ref="J31:J34"/>
    <mergeCell ref="K31:K34"/>
    <mergeCell ref="L31:L34"/>
    <mergeCell ref="M31:M34"/>
    <mergeCell ref="B79:B82"/>
    <mergeCell ref="C79:C82"/>
    <mergeCell ref="D79:D82"/>
    <mergeCell ref="B75:B78"/>
    <mergeCell ref="C75:C78"/>
    <mergeCell ref="D75:D78"/>
    <mergeCell ref="A23:A26"/>
    <mergeCell ref="E11:E14"/>
    <mergeCell ref="N59:N62"/>
    <mergeCell ref="N63:N66"/>
    <mergeCell ref="E27:E30"/>
    <mergeCell ref="F27:F30"/>
    <mergeCell ref="N55:N58"/>
    <mergeCell ref="C55:C58"/>
    <mergeCell ref="G27:G30"/>
    <mergeCell ref="H27:H30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111:A114"/>
    <mergeCell ref="A95:A98"/>
    <mergeCell ref="A99:A102"/>
    <mergeCell ref="A103:A106"/>
    <mergeCell ref="A107:A110"/>
    <mergeCell ref="E19:E22"/>
    <mergeCell ref="E31:E34"/>
    <mergeCell ref="E55:E58"/>
    <mergeCell ref="E67:E70"/>
    <mergeCell ref="G19:G22"/>
    <mergeCell ref="H19:H22"/>
    <mergeCell ref="E23:E26"/>
    <mergeCell ref="F23:F26"/>
    <mergeCell ref="G23:G26"/>
    <mergeCell ref="H23:H26"/>
    <mergeCell ref="L19:L22"/>
    <mergeCell ref="M19:M22"/>
    <mergeCell ref="I23:I26"/>
    <mergeCell ref="J23:J26"/>
    <mergeCell ref="K23:K26"/>
    <mergeCell ref="L23:L26"/>
    <mergeCell ref="F19:F22"/>
    <mergeCell ref="G15:G18"/>
    <mergeCell ref="H15:H18"/>
    <mergeCell ref="I15:I18"/>
    <mergeCell ref="J15:J18"/>
    <mergeCell ref="K15:K18"/>
    <mergeCell ref="I19:I22"/>
    <mergeCell ref="J19:J22"/>
    <mergeCell ref="K19:K22"/>
    <mergeCell ref="J39:J42"/>
    <mergeCell ref="M47:M50"/>
    <mergeCell ref="I35:I38"/>
    <mergeCell ref="J35:J38"/>
    <mergeCell ref="K35:K38"/>
    <mergeCell ref="L35:L38"/>
    <mergeCell ref="M35:M38"/>
    <mergeCell ref="K39:K42"/>
    <mergeCell ref="L39:L42"/>
    <mergeCell ref="M39:M42"/>
    <mergeCell ref="E47:E50"/>
    <mergeCell ref="F47:F50"/>
    <mergeCell ref="G47:G50"/>
    <mergeCell ref="H47:H50"/>
    <mergeCell ref="I47:I50"/>
    <mergeCell ref="J47:J50"/>
    <mergeCell ref="H39:H42"/>
    <mergeCell ref="I39:I42"/>
    <mergeCell ref="M51:M54"/>
    <mergeCell ref="G43:G46"/>
    <mergeCell ref="H43:H46"/>
    <mergeCell ref="I43:I46"/>
    <mergeCell ref="J43:J46"/>
    <mergeCell ref="K43:K46"/>
    <mergeCell ref="L43:L46"/>
    <mergeCell ref="M43:M46"/>
    <mergeCell ref="K47:K50"/>
    <mergeCell ref="L47:L50"/>
    <mergeCell ref="K51:K54"/>
    <mergeCell ref="L51:L54"/>
    <mergeCell ref="E51:E54"/>
    <mergeCell ref="F51:F54"/>
    <mergeCell ref="G51:G54"/>
    <mergeCell ref="H51:H54"/>
    <mergeCell ref="I51:I54"/>
    <mergeCell ref="J51:J54"/>
    <mergeCell ref="F55:F58"/>
    <mergeCell ref="G55:G58"/>
    <mergeCell ref="H55:H58"/>
    <mergeCell ref="I55:I58"/>
    <mergeCell ref="J55:J58"/>
    <mergeCell ref="K55:K58"/>
    <mergeCell ref="E59:E62"/>
    <mergeCell ref="F59:F62"/>
    <mergeCell ref="G59:G62"/>
    <mergeCell ref="H59:H62"/>
    <mergeCell ref="I59:I62"/>
    <mergeCell ref="J59:J62"/>
    <mergeCell ref="L55:L58"/>
    <mergeCell ref="M55:M58"/>
    <mergeCell ref="K59:K62"/>
    <mergeCell ref="L59:L62"/>
    <mergeCell ref="M59:M62"/>
    <mergeCell ref="L75:L78"/>
    <mergeCell ref="M75:M78"/>
    <mergeCell ref="M63:M66"/>
    <mergeCell ref="K75:K78"/>
    <mergeCell ref="G63:G66"/>
    <mergeCell ref="H63:H66"/>
    <mergeCell ref="I63:I66"/>
    <mergeCell ref="J63:J66"/>
    <mergeCell ref="K63:K66"/>
    <mergeCell ref="L63:L66"/>
    <mergeCell ref="G67:G70"/>
    <mergeCell ref="L83:L86"/>
    <mergeCell ref="M83:M86"/>
    <mergeCell ref="M71:M74"/>
    <mergeCell ref="E75:E78"/>
    <mergeCell ref="F75:F78"/>
    <mergeCell ref="G75:G78"/>
    <mergeCell ref="H75:H78"/>
    <mergeCell ref="I75:I78"/>
    <mergeCell ref="J75:J78"/>
    <mergeCell ref="J83:J86"/>
    <mergeCell ref="K83:K86"/>
    <mergeCell ref="E79:E82"/>
    <mergeCell ref="F79:F82"/>
    <mergeCell ref="G79:G82"/>
    <mergeCell ref="H79:H82"/>
    <mergeCell ref="I79:I82"/>
    <mergeCell ref="J79:J82"/>
    <mergeCell ref="L87:L90"/>
    <mergeCell ref="M87:M90"/>
    <mergeCell ref="K79:K82"/>
    <mergeCell ref="L79:L82"/>
    <mergeCell ref="M79:M82"/>
    <mergeCell ref="E83:E86"/>
    <mergeCell ref="F83:F86"/>
    <mergeCell ref="G83:G86"/>
    <mergeCell ref="H83:H86"/>
    <mergeCell ref="I83:I86"/>
    <mergeCell ref="K91:K94"/>
    <mergeCell ref="L91:L94"/>
    <mergeCell ref="M91:M94"/>
    <mergeCell ref="E87:E90"/>
    <mergeCell ref="F87:F90"/>
    <mergeCell ref="G87:G90"/>
    <mergeCell ref="H87:H90"/>
    <mergeCell ref="I87:I90"/>
    <mergeCell ref="J87:J90"/>
    <mergeCell ref="K87:K90"/>
    <mergeCell ref="E91:E94"/>
    <mergeCell ref="F91:F94"/>
    <mergeCell ref="G91:G94"/>
    <mergeCell ref="H91:H94"/>
    <mergeCell ref="I91:I94"/>
    <mergeCell ref="J91:J94"/>
    <mergeCell ref="E95:E98"/>
    <mergeCell ref="F95:F98"/>
    <mergeCell ref="G95:G98"/>
    <mergeCell ref="H95:H98"/>
    <mergeCell ref="I95:I98"/>
    <mergeCell ref="J95:J98"/>
    <mergeCell ref="K95:K98"/>
    <mergeCell ref="L95:L98"/>
    <mergeCell ref="M95:M98"/>
    <mergeCell ref="E99:E102"/>
    <mergeCell ref="F99:F102"/>
    <mergeCell ref="G99:G102"/>
    <mergeCell ref="H99:H102"/>
    <mergeCell ref="I99:I102"/>
    <mergeCell ref="J99:J102"/>
    <mergeCell ref="K99:K102"/>
    <mergeCell ref="L99:L102"/>
    <mergeCell ref="M99:M102"/>
    <mergeCell ref="E103:E106"/>
    <mergeCell ref="F103:F106"/>
    <mergeCell ref="G103:G106"/>
    <mergeCell ref="H103:H106"/>
    <mergeCell ref="I103:I106"/>
    <mergeCell ref="J103:J106"/>
    <mergeCell ref="K103:K106"/>
    <mergeCell ref="L103:L106"/>
    <mergeCell ref="M103:M106"/>
    <mergeCell ref="E107:E110"/>
    <mergeCell ref="F107:F110"/>
    <mergeCell ref="G107:G110"/>
    <mergeCell ref="H107:H110"/>
    <mergeCell ref="M111:M114"/>
    <mergeCell ref="I107:I110"/>
    <mergeCell ref="J107:J110"/>
    <mergeCell ref="K107:K110"/>
    <mergeCell ref="L107:L110"/>
    <mergeCell ref="N1:N2"/>
    <mergeCell ref="M107:M110"/>
    <mergeCell ref="E111:E114"/>
    <mergeCell ref="F111:F114"/>
    <mergeCell ref="G111:G114"/>
    <mergeCell ref="H111:H114"/>
    <mergeCell ref="I111:I114"/>
    <mergeCell ref="J111:J114"/>
    <mergeCell ref="K111:K114"/>
    <mergeCell ref="L111:L114"/>
  </mergeCells>
  <printOptions/>
  <pageMargins left="0.4724409448818898" right="0" top="0" bottom="0" header="0.5511811023622047" footer="0"/>
  <pageSetup horizontalDpi="300" verticalDpi="300" orientation="landscape" paperSize="9" scale="90" r:id="rId1"/>
  <headerFooter alignWithMargins="0">
    <oddHeader xml:space="preserve">&amp;R&amp;"Arial CE,Tučné"&amp;16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6">
    <tabColor indexed="53"/>
  </sheetPr>
  <dimension ref="A1:V176"/>
  <sheetViews>
    <sheetView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0" sqref="R30"/>
    </sheetView>
  </sheetViews>
  <sheetFormatPr defaultColWidth="9.00390625" defaultRowHeight="12.75"/>
  <cols>
    <col min="1" max="1" width="6.875" style="0" customWidth="1"/>
    <col min="2" max="2" width="24.25390625" style="143" customWidth="1"/>
    <col min="3" max="3" width="22.00390625" style="0" customWidth="1"/>
    <col min="4" max="4" width="25.625" style="0" customWidth="1"/>
    <col min="5" max="9" width="6.75390625" style="0" customWidth="1"/>
    <col min="10" max="10" width="7.25390625" style="0" customWidth="1"/>
    <col min="11" max="11" width="7.375" style="0" customWidth="1"/>
    <col min="12" max="12" width="7.625" style="0" customWidth="1"/>
    <col min="13" max="13" width="6.75390625" style="0" customWidth="1"/>
    <col min="14" max="14" width="8.00390625" style="0" customWidth="1"/>
    <col min="15" max="15" width="0.875" style="0" hidden="1" customWidth="1"/>
  </cols>
  <sheetData>
    <row r="1" spans="1:14" ht="39" customHeight="1" thickBot="1" thickTop="1">
      <c r="A1" s="239" t="str">
        <f>'jednotlivci celkem'!A1</f>
        <v>Pořadí</v>
      </c>
      <c r="B1" s="252" t="s">
        <v>61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  <c r="N1" s="241" t="s">
        <v>18</v>
      </c>
    </row>
    <row r="2" spans="1:22" ht="36" customHeight="1" thickBot="1" thickTop="1">
      <c r="A2" s="240"/>
      <c r="B2" s="39" t="str">
        <f>Startlist!A2</f>
        <v>škola</v>
      </c>
      <c r="C2" s="39" t="str">
        <f>Startlist!B2</f>
        <v>město</v>
      </c>
      <c r="D2" s="39" t="str">
        <f>Startlist!C2</f>
        <v>vedoucí</v>
      </c>
      <c r="E2" s="41" t="str">
        <f>'jednotlivci celkem'!G2</f>
        <v>PSP</v>
      </c>
      <c r="F2" s="41" t="str">
        <f>'jednotlivci celkem'!H2</f>
        <v>PP</v>
      </c>
      <c r="G2" s="41" t="str">
        <f>'jednotlivci celkem'!I2</f>
        <v>DDH </v>
      </c>
      <c r="H2" s="41" t="str">
        <f>'jednotlivci celkem'!J2</f>
        <v>DDH  přest</v>
      </c>
      <c r="I2" s="41" t="str">
        <f>'jednotlivci celkem'!K2</f>
        <v>DDH celk.</v>
      </c>
      <c r="J2" s="41" t="str">
        <f>'jednotlivci celkem'!L2</f>
        <v>JZ </v>
      </c>
      <c r="K2" s="41"/>
      <c r="L2" s="41" t="str">
        <f>'jednotlivci celkem'!N2</f>
        <v>JZ celk.</v>
      </c>
      <c r="M2" s="41" t="str">
        <f>'jednotlivci celkem'!O2</f>
        <v>mapa</v>
      </c>
      <c r="N2" s="242"/>
      <c r="O2" s="1"/>
      <c r="P2" s="1"/>
      <c r="Q2" s="1"/>
      <c r="R2" s="1"/>
      <c r="S2" s="1"/>
      <c r="T2" s="1"/>
      <c r="U2" s="1"/>
      <c r="V2" s="1"/>
    </row>
    <row r="3" spans="1:22" ht="9" customHeight="1" thickBot="1" thickTop="1">
      <c r="A3" s="238">
        <v>1</v>
      </c>
      <c r="B3" s="243" t="str">
        <f>IF(Startlist!D83="II",Startlist!A83,"")</f>
        <v>ZŠ a MŠ 9. května, Sezimovo Ústí</v>
      </c>
      <c r="C3" s="221" t="str">
        <f>IF(B3="","",Startlist!B83)</f>
        <v>Sezimovo Ústí</v>
      </c>
      <c r="D3" s="224" t="str">
        <f>IF(B3="","",Startlist!C83)</f>
        <v>Pavla Lenzová</v>
      </c>
      <c r="E3" s="231">
        <f>IF(B3="","",'125-128'!C$17)</f>
        <v>70</v>
      </c>
      <c r="F3" s="232">
        <f>IF(B3="","",'125-128'!E$17)</f>
        <v>10</v>
      </c>
      <c r="G3" s="232">
        <f>IF(B3="","",'125-128'!G$17)</f>
        <v>10</v>
      </c>
      <c r="H3" s="232">
        <f>IF(B3="","",'125-128'!I$17)</f>
        <v>0</v>
      </c>
      <c r="I3" s="232">
        <f>IF(B3="","",'125-128'!K$17)</f>
        <v>10</v>
      </c>
      <c r="J3" s="232">
        <f>IF(B3="","",'125-128'!M$17)</f>
        <v>23</v>
      </c>
      <c r="K3" s="232">
        <f>IF(B3="","",'125-128'!O$17)</f>
        <v>0</v>
      </c>
      <c r="L3" s="255">
        <f>IF(B3="","",'125-128'!Q$17)</f>
        <v>23</v>
      </c>
      <c r="M3" s="234">
        <f>IF(B3="","",'125-128'!S$17)</f>
        <v>15</v>
      </c>
      <c r="N3" s="233">
        <f>IF(B3="","",'125-128'!U$17)</f>
        <v>128</v>
      </c>
      <c r="O3" s="1"/>
      <c r="P3" s="1"/>
      <c r="Q3" s="1"/>
      <c r="R3" s="1"/>
      <c r="S3" s="1"/>
      <c r="T3" s="1"/>
      <c r="U3" s="1"/>
      <c r="V3" s="1"/>
    </row>
    <row r="4" spans="1:22" ht="9" customHeight="1" thickBot="1" thickTop="1">
      <c r="A4" s="238"/>
      <c r="B4" s="244"/>
      <c r="C4" s="222"/>
      <c r="D4" s="225"/>
      <c r="E4" s="231"/>
      <c r="F4" s="232"/>
      <c r="G4" s="232"/>
      <c r="H4" s="232"/>
      <c r="I4" s="232"/>
      <c r="J4" s="232"/>
      <c r="K4" s="232"/>
      <c r="L4" s="256"/>
      <c r="M4" s="234"/>
      <c r="N4" s="233"/>
      <c r="O4" s="1"/>
      <c r="P4" s="1"/>
      <c r="Q4" s="1"/>
      <c r="R4" s="1"/>
      <c r="S4" s="1"/>
      <c r="T4" s="1"/>
      <c r="U4" s="1"/>
      <c r="V4" s="1"/>
    </row>
    <row r="5" spans="1:22" ht="9" customHeight="1" thickBot="1" thickTop="1">
      <c r="A5" s="238"/>
      <c r="B5" s="244"/>
      <c r="C5" s="222"/>
      <c r="D5" s="225"/>
      <c r="E5" s="231"/>
      <c r="F5" s="232"/>
      <c r="G5" s="232"/>
      <c r="H5" s="232"/>
      <c r="I5" s="232"/>
      <c r="J5" s="232"/>
      <c r="K5" s="232"/>
      <c r="L5" s="256"/>
      <c r="M5" s="234"/>
      <c r="N5" s="233"/>
      <c r="O5" s="1"/>
      <c r="P5" s="1"/>
      <c r="Q5" s="1"/>
      <c r="R5" s="1"/>
      <c r="S5" s="1"/>
      <c r="T5" s="1"/>
      <c r="U5" s="1"/>
      <c r="V5" s="1"/>
    </row>
    <row r="6" spans="1:14" ht="9" customHeight="1" thickBot="1" thickTop="1">
      <c r="A6" s="238"/>
      <c r="B6" s="245"/>
      <c r="C6" s="223"/>
      <c r="D6" s="226"/>
      <c r="E6" s="231"/>
      <c r="F6" s="232"/>
      <c r="G6" s="232"/>
      <c r="H6" s="232"/>
      <c r="I6" s="232"/>
      <c r="J6" s="232"/>
      <c r="K6" s="232"/>
      <c r="L6" s="257"/>
      <c r="M6" s="234"/>
      <c r="N6" s="233"/>
    </row>
    <row r="7" spans="1:14" ht="9" customHeight="1" thickBot="1" thickTop="1">
      <c r="A7" s="235">
        <f>1+A3</f>
        <v>2</v>
      </c>
      <c r="B7" s="243" t="str">
        <f>IF(Startlist!D95="II",Startlist!A95,"")</f>
        <v>ZŠ a MŠ Choustník</v>
      </c>
      <c r="C7" s="221" t="str">
        <f>IF(B7="","",Startlist!B95)</f>
        <v>Choustník</v>
      </c>
      <c r="D7" s="224" t="str">
        <f>IF(B7="","",Startlist!C95)</f>
        <v>Dana Punčochářová</v>
      </c>
      <c r="E7" s="231">
        <f>IF(B7="","",'137-140'!C$17)</f>
        <v>55</v>
      </c>
      <c r="F7" s="232">
        <f>IF(B7="","",'137-140'!E$17)</f>
        <v>0</v>
      </c>
      <c r="G7" s="232">
        <f>IF(B7="","",'137-140'!G$17)</f>
        <v>20</v>
      </c>
      <c r="H7" s="232">
        <f>IF(B7="","",'137-140'!I$17)</f>
        <v>0</v>
      </c>
      <c r="I7" s="232">
        <f>IF(B7="","",'137-140'!K$17)</f>
        <v>20</v>
      </c>
      <c r="J7" s="232">
        <f>IF(B7="","",'137-140'!M$17)</f>
        <v>51</v>
      </c>
      <c r="K7" s="232">
        <f>IF(B7="","",'137-140'!O$17)</f>
        <v>0</v>
      </c>
      <c r="L7" s="255">
        <f>IF(B7="","",'137-140'!Q$17)</f>
        <v>51</v>
      </c>
      <c r="M7" s="234">
        <f>IF(B7="","",'137-140'!S$17)</f>
        <v>40</v>
      </c>
      <c r="N7" s="233">
        <f>IF(B7="","",'137-140'!U$17)</f>
        <v>166</v>
      </c>
    </row>
    <row r="8" spans="1:14" ht="9" customHeight="1" thickBot="1" thickTop="1">
      <c r="A8" s="236"/>
      <c r="B8" s="244"/>
      <c r="C8" s="222"/>
      <c r="D8" s="225"/>
      <c r="E8" s="231"/>
      <c r="F8" s="232"/>
      <c r="G8" s="232"/>
      <c r="H8" s="232"/>
      <c r="I8" s="232"/>
      <c r="J8" s="232"/>
      <c r="K8" s="232"/>
      <c r="L8" s="256"/>
      <c r="M8" s="234"/>
      <c r="N8" s="233"/>
    </row>
    <row r="9" spans="1:14" ht="9" customHeight="1" thickBot="1" thickTop="1">
      <c r="A9" s="236"/>
      <c r="B9" s="244"/>
      <c r="C9" s="222"/>
      <c r="D9" s="225"/>
      <c r="E9" s="231"/>
      <c r="F9" s="232"/>
      <c r="G9" s="232"/>
      <c r="H9" s="232"/>
      <c r="I9" s="232"/>
      <c r="J9" s="232"/>
      <c r="K9" s="232"/>
      <c r="L9" s="256"/>
      <c r="M9" s="234"/>
      <c r="N9" s="233"/>
    </row>
    <row r="10" spans="1:15" ht="9" customHeight="1" thickBot="1" thickTop="1">
      <c r="A10" s="237"/>
      <c r="B10" s="245"/>
      <c r="C10" s="223"/>
      <c r="D10" s="226"/>
      <c r="E10" s="231"/>
      <c r="F10" s="232"/>
      <c r="G10" s="232"/>
      <c r="H10" s="232"/>
      <c r="I10" s="232"/>
      <c r="J10" s="232"/>
      <c r="K10" s="232"/>
      <c r="L10" s="257"/>
      <c r="M10" s="234"/>
      <c r="N10" s="233"/>
      <c r="O10" t="s">
        <v>0</v>
      </c>
    </row>
    <row r="11" spans="1:14" ht="9" customHeight="1" thickBot="1" thickTop="1">
      <c r="A11" s="235">
        <f>1+A7</f>
        <v>3</v>
      </c>
      <c r="B11" s="243" t="str">
        <f>IF(Startlist!D59="II",Startlist!A59,"")</f>
        <v>ZŠ Soběslav, Tř. E. Beneše</v>
      </c>
      <c r="C11" s="221" t="str">
        <f>IF(B11="","",Startlist!B59)</f>
        <v>Soběslav</v>
      </c>
      <c r="D11" s="224" t="str">
        <f>IF(B11="","",Startlist!C59)</f>
        <v>Lenka Kubešová</v>
      </c>
      <c r="E11" s="231">
        <f>IF(B11="","",'101-104'!C$17)</f>
        <v>75</v>
      </c>
      <c r="F11" s="232">
        <f>IF(B11="","",'101-104'!E$17)</f>
        <v>25</v>
      </c>
      <c r="G11" s="232">
        <f>IF(B11="","",'101-104'!G$17)</f>
        <v>20</v>
      </c>
      <c r="H11" s="232">
        <f>IF(B11="","",'101-104'!I$17)</f>
        <v>0</v>
      </c>
      <c r="I11" s="232">
        <f>IF(B11="","",'101-104'!K$17)</f>
        <v>20</v>
      </c>
      <c r="J11" s="232">
        <f>IF(B11="","",'101-104'!M$17)</f>
        <v>45</v>
      </c>
      <c r="K11" s="232">
        <f>IF(B11="","",'101-104'!O$17)</f>
        <v>0</v>
      </c>
      <c r="L11" s="255">
        <f>IF(B11="","",'101-104'!Q$17)</f>
        <v>45</v>
      </c>
      <c r="M11" s="234">
        <f>IF(B11="","",'101-104'!S$17)</f>
        <v>15</v>
      </c>
      <c r="N11" s="233">
        <f>IF(B11="","",'101-104'!U$17)</f>
        <v>180</v>
      </c>
    </row>
    <row r="12" spans="1:14" ht="9" customHeight="1" thickBot="1" thickTop="1">
      <c r="A12" s="236"/>
      <c r="B12" s="244"/>
      <c r="C12" s="222"/>
      <c r="D12" s="225"/>
      <c r="E12" s="231"/>
      <c r="F12" s="232"/>
      <c r="G12" s="232"/>
      <c r="H12" s="232"/>
      <c r="I12" s="232"/>
      <c r="J12" s="232"/>
      <c r="K12" s="232"/>
      <c r="L12" s="256"/>
      <c r="M12" s="234"/>
      <c r="N12" s="233"/>
    </row>
    <row r="13" spans="1:14" ht="9" customHeight="1" thickBot="1" thickTop="1">
      <c r="A13" s="236"/>
      <c r="B13" s="244"/>
      <c r="C13" s="222"/>
      <c r="D13" s="225"/>
      <c r="E13" s="231"/>
      <c r="F13" s="232"/>
      <c r="G13" s="232"/>
      <c r="H13" s="232"/>
      <c r="I13" s="232"/>
      <c r="J13" s="232"/>
      <c r="K13" s="232"/>
      <c r="L13" s="256"/>
      <c r="M13" s="234"/>
      <c r="N13" s="233"/>
    </row>
    <row r="14" spans="1:14" ht="9" customHeight="1" thickBot="1" thickTop="1">
      <c r="A14" s="237"/>
      <c r="B14" s="245"/>
      <c r="C14" s="223"/>
      <c r="D14" s="226"/>
      <c r="E14" s="231"/>
      <c r="F14" s="232"/>
      <c r="G14" s="232"/>
      <c r="H14" s="232"/>
      <c r="I14" s="232"/>
      <c r="J14" s="232"/>
      <c r="K14" s="232"/>
      <c r="L14" s="257"/>
      <c r="M14" s="234"/>
      <c r="N14" s="233"/>
    </row>
    <row r="15" spans="1:16" ht="9" customHeight="1" thickBot="1" thickTop="1">
      <c r="A15" s="235">
        <f>1+A11</f>
        <v>4</v>
      </c>
      <c r="B15" s="243" t="str">
        <f>IF(Startlist!D79="II",Startlist!A79,"")</f>
        <v>ZŠ Veselí nad Lužnicí, ČS armády</v>
      </c>
      <c r="C15" s="221" t="str">
        <f>IF(B15="","",Startlist!B79)</f>
        <v>Veselí nad Lužnicí</v>
      </c>
      <c r="D15" s="224" t="str">
        <f>IF(B15="","",Startlist!C79)</f>
        <v>Marie Chroustová</v>
      </c>
      <c r="E15" s="231">
        <f>IF(B15="","",'121-124'!C$17)</f>
        <v>45</v>
      </c>
      <c r="F15" s="232">
        <f>IF(B15="","",'121-124'!E$17)</f>
        <v>10</v>
      </c>
      <c r="G15" s="232">
        <f>IF(B15="","",'121-124'!G$17)</f>
        <v>45</v>
      </c>
      <c r="H15" s="232">
        <f>IF(B15="","",'121-124'!I$17)</f>
        <v>0</v>
      </c>
      <c r="I15" s="232">
        <f>IF(B15="","",'121-124'!K$17)</f>
        <v>45</v>
      </c>
      <c r="J15" s="232">
        <f>IF(B15="","",'121-124'!M$17)</f>
        <v>118</v>
      </c>
      <c r="K15" s="232">
        <f>IF(B15="","",'121-124'!O$17)</f>
        <v>0</v>
      </c>
      <c r="L15" s="255">
        <f>IF(B15="","",'121-124'!Q$17)</f>
        <v>118</v>
      </c>
      <c r="M15" s="234">
        <f>IF(B15="","",'121-124'!S$17)</f>
        <v>20</v>
      </c>
      <c r="N15" s="233">
        <f>IF(B15="","",'121-124'!U$17)</f>
        <v>238</v>
      </c>
      <c r="P15" s="7"/>
    </row>
    <row r="16" spans="1:14" ht="9" customHeight="1" thickBot="1" thickTop="1">
      <c r="A16" s="236"/>
      <c r="B16" s="244"/>
      <c r="C16" s="222"/>
      <c r="D16" s="225"/>
      <c r="E16" s="231"/>
      <c r="F16" s="232"/>
      <c r="G16" s="232"/>
      <c r="H16" s="232"/>
      <c r="I16" s="232"/>
      <c r="J16" s="232"/>
      <c r="K16" s="232"/>
      <c r="L16" s="256"/>
      <c r="M16" s="234"/>
      <c r="N16" s="233"/>
    </row>
    <row r="17" spans="1:14" ht="9" customHeight="1" thickBot="1" thickTop="1">
      <c r="A17" s="236"/>
      <c r="B17" s="244"/>
      <c r="C17" s="222"/>
      <c r="D17" s="225"/>
      <c r="E17" s="231"/>
      <c r="F17" s="232"/>
      <c r="G17" s="232"/>
      <c r="H17" s="232"/>
      <c r="I17" s="232"/>
      <c r="J17" s="232"/>
      <c r="K17" s="232"/>
      <c r="L17" s="256"/>
      <c r="M17" s="234"/>
      <c r="N17" s="233"/>
    </row>
    <row r="18" spans="1:14" ht="9" customHeight="1" thickBot="1" thickTop="1">
      <c r="A18" s="237"/>
      <c r="B18" s="245"/>
      <c r="C18" s="223"/>
      <c r="D18" s="226"/>
      <c r="E18" s="231"/>
      <c r="F18" s="232"/>
      <c r="G18" s="232"/>
      <c r="H18" s="232"/>
      <c r="I18" s="232"/>
      <c r="J18" s="232"/>
      <c r="K18" s="232"/>
      <c r="L18" s="257"/>
      <c r="M18" s="234"/>
      <c r="N18" s="233"/>
    </row>
    <row r="19" spans="1:16" ht="9" customHeight="1" thickBot="1" thickTop="1">
      <c r="A19" s="235">
        <f>1+A15</f>
        <v>5</v>
      </c>
      <c r="B19" s="243" t="str">
        <f>IF(Startlist!D63="II",Startlist!A63,"")</f>
        <v>ZŠ a MŠ Jistebnice</v>
      </c>
      <c r="C19" s="221" t="str">
        <f>IF(B19="","",Startlist!B63)</f>
        <v>Jistebnice</v>
      </c>
      <c r="D19" s="224" t="str">
        <f>IF(B19="","",Startlist!C63)</f>
        <v>Marcela Šmejkalová</v>
      </c>
      <c r="E19" s="231">
        <f>IF(B19="","",'105-108'!C$17)</f>
        <v>105</v>
      </c>
      <c r="F19" s="232">
        <f>IF(B19="","",'105-108'!E$17)</f>
        <v>25</v>
      </c>
      <c r="G19" s="232">
        <f>IF(B19="","",'105-108'!G$17)</f>
        <v>50</v>
      </c>
      <c r="H19" s="232">
        <f>IF(B19="","",'105-108'!I$17)</f>
        <v>0</v>
      </c>
      <c r="I19" s="232">
        <f>IF(B19="","",'105-108'!K$17)</f>
        <v>50</v>
      </c>
      <c r="J19" s="232">
        <f>IF(B19="","",'105-108'!M$17)</f>
        <v>48</v>
      </c>
      <c r="K19" s="232">
        <f>IF(B19="","",'105-108'!O$17)</f>
        <v>0</v>
      </c>
      <c r="L19" s="255">
        <f>IF(B19="","",'105-108'!Q$17)</f>
        <v>48</v>
      </c>
      <c r="M19" s="234">
        <f>IF(B19="","",'105-108'!S$17)</f>
        <v>35</v>
      </c>
      <c r="N19" s="233">
        <f>IF(B19="","",'105-108'!U$17)</f>
        <v>263</v>
      </c>
      <c r="P19" s="8"/>
    </row>
    <row r="20" spans="1:14" ht="9" customHeight="1" thickBot="1" thickTop="1">
      <c r="A20" s="236"/>
      <c r="B20" s="244"/>
      <c r="C20" s="222"/>
      <c r="D20" s="225"/>
      <c r="E20" s="231"/>
      <c r="F20" s="232"/>
      <c r="G20" s="232"/>
      <c r="H20" s="232"/>
      <c r="I20" s="232"/>
      <c r="J20" s="232"/>
      <c r="K20" s="232"/>
      <c r="L20" s="256"/>
      <c r="M20" s="234"/>
      <c r="N20" s="233"/>
    </row>
    <row r="21" spans="1:14" ht="9" customHeight="1" thickBot="1" thickTop="1">
      <c r="A21" s="236"/>
      <c r="B21" s="244"/>
      <c r="C21" s="222"/>
      <c r="D21" s="225"/>
      <c r="E21" s="231"/>
      <c r="F21" s="232"/>
      <c r="G21" s="232"/>
      <c r="H21" s="232"/>
      <c r="I21" s="232"/>
      <c r="J21" s="232"/>
      <c r="K21" s="232"/>
      <c r="L21" s="256"/>
      <c r="M21" s="234"/>
      <c r="N21" s="233"/>
    </row>
    <row r="22" spans="1:14" ht="9" customHeight="1" thickBot="1" thickTop="1">
      <c r="A22" s="237"/>
      <c r="B22" s="245"/>
      <c r="C22" s="223"/>
      <c r="D22" s="226"/>
      <c r="E22" s="231"/>
      <c r="F22" s="232"/>
      <c r="G22" s="232"/>
      <c r="H22" s="232"/>
      <c r="I22" s="232"/>
      <c r="J22" s="232"/>
      <c r="K22" s="232"/>
      <c r="L22" s="257"/>
      <c r="M22" s="234"/>
      <c r="N22" s="233"/>
    </row>
    <row r="23" spans="1:14" ht="9" customHeight="1" thickBot="1" thickTop="1">
      <c r="A23" s="235">
        <f>1+A19</f>
        <v>6</v>
      </c>
      <c r="B23" s="243" t="str">
        <f>IF(Startlist!D71="II",Startlist!A71,"")</f>
        <v>Táborské soukromé gymnázium</v>
      </c>
      <c r="C23" s="221" t="str">
        <f>IF(B23="","",Startlist!B71)</f>
        <v>Tábor</v>
      </c>
      <c r="D23" s="224" t="str">
        <f>IF(B23="","",Startlist!C71)</f>
        <v>Zdeněk Novák</v>
      </c>
      <c r="E23" s="231">
        <f>IF(B23="","",'113-116'!C$17)</f>
        <v>105</v>
      </c>
      <c r="F23" s="232">
        <f>IF(B23="","",'113-116'!E$17)</f>
        <v>20</v>
      </c>
      <c r="G23" s="232">
        <f>IF(B23="","",'113-116'!G$17)</f>
        <v>40</v>
      </c>
      <c r="H23" s="232">
        <f>IF(B23="","",'113-116'!I$17)</f>
        <v>0</v>
      </c>
      <c r="I23" s="232">
        <f>IF(B23="","",'113-116'!K$17)</f>
        <v>40</v>
      </c>
      <c r="J23" s="232">
        <f>IF(B23="","",'113-116'!M$17)</f>
        <v>75</v>
      </c>
      <c r="K23" s="232">
        <f>IF(B23="","",'113-116'!O$17)</f>
        <v>0</v>
      </c>
      <c r="L23" s="255">
        <f>IF(B23="","",'113-116'!Q$17)</f>
        <v>75</v>
      </c>
      <c r="M23" s="234">
        <f>IF(B23="","",'113-116'!S$17)</f>
        <v>25</v>
      </c>
      <c r="N23" s="233">
        <f>IF(B23="","",'113-116'!U$17)</f>
        <v>265</v>
      </c>
    </row>
    <row r="24" spans="1:14" ht="9" customHeight="1" thickBot="1" thickTop="1">
      <c r="A24" s="236"/>
      <c r="B24" s="244"/>
      <c r="C24" s="222"/>
      <c r="D24" s="225"/>
      <c r="E24" s="231"/>
      <c r="F24" s="232"/>
      <c r="G24" s="232"/>
      <c r="H24" s="232"/>
      <c r="I24" s="232"/>
      <c r="J24" s="232"/>
      <c r="K24" s="232"/>
      <c r="L24" s="256"/>
      <c r="M24" s="234"/>
      <c r="N24" s="233"/>
    </row>
    <row r="25" spans="1:14" ht="9" customHeight="1" thickBot="1" thickTop="1">
      <c r="A25" s="236"/>
      <c r="B25" s="244"/>
      <c r="C25" s="222"/>
      <c r="D25" s="225"/>
      <c r="E25" s="231"/>
      <c r="F25" s="232"/>
      <c r="G25" s="232"/>
      <c r="H25" s="232"/>
      <c r="I25" s="232"/>
      <c r="J25" s="232"/>
      <c r="K25" s="232"/>
      <c r="L25" s="256"/>
      <c r="M25" s="234"/>
      <c r="N25" s="233"/>
    </row>
    <row r="26" spans="1:14" ht="9" customHeight="1" thickBot="1" thickTop="1">
      <c r="A26" s="237"/>
      <c r="B26" s="245"/>
      <c r="C26" s="223"/>
      <c r="D26" s="226"/>
      <c r="E26" s="231"/>
      <c r="F26" s="232"/>
      <c r="G26" s="232"/>
      <c r="H26" s="232"/>
      <c r="I26" s="232"/>
      <c r="J26" s="232"/>
      <c r="K26" s="232"/>
      <c r="L26" s="257"/>
      <c r="M26" s="234"/>
      <c r="N26" s="233"/>
    </row>
    <row r="27" spans="1:14" ht="9" customHeight="1" thickBot="1" thickTop="1">
      <c r="A27" s="235">
        <f>1+A23</f>
        <v>7</v>
      </c>
      <c r="B27" s="243" t="str">
        <f>IF(Startlist!D67="II",Startlist!A67,"")</f>
        <v>ZŠ Soběslav, Komenského</v>
      </c>
      <c r="C27" s="221" t="str">
        <f>IF(B27="","",Startlist!B67)</f>
        <v>Soběslav</v>
      </c>
      <c r="D27" s="224" t="str">
        <f>IF(B27="","",Startlist!C67)</f>
        <v>Romana Bláhová</v>
      </c>
      <c r="E27" s="231">
        <f>IF(B27="","",'109-112'!C$17)</f>
        <v>75</v>
      </c>
      <c r="F27" s="232">
        <f>IF(B27="","",'109-112'!E$17)</f>
        <v>20</v>
      </c>
      <c r="G27" s="232">
        <f>IF(B27="","",'109-112'!G$17)</f>
        <v>70</v>
      </c>
      <c r="H27" s="232">
        <f>IF(B27="","",'109-112'!I$17)</f>
        <v>0</v>
      </c>
      <c r="I27" s="232">
        <f>IF(B27="","",'109-112'!K$17)</f>
        <v>70</v>
      </c>
      <c r="J27" s="232">
        <f>IF(B27="","",'109-112'!M$17)</f>
        <v>95</v>
      </c>
      <c r="K27" s="232">
        <f>IF(B27="","",'109-112'!O$17)</f>
        <v>0</v>
      </c>
      <c r="L27" s="255">
        <f>IF(B27="","",'109-112'!Q$17)</f>
        <v>95</v>
      </c>
      <c r="M27" s="234">
        <f>IF(B27="","",'109-112'!S$17)</f>
        <v>20</v>
      </c>
      <c r="N27" s="233">
        <f>IF(B27="","",'109-112'!U$17)</f>
        <v>280</v>
      </c>
    </row>
    <row r="28" spans="1:14" ht="9" customHeight="1" thickBot="1" thickTop="1">
      <c r="A28" s="236"/>
      <c r="B28" s="244"/>
      <c r="C28" s="222"/>
      <c r="D28" s="225"/>
      <c r="E28" s="231"/>
      <c r="F28" s="232"/>
      <c r="G28" s="232"/>
      <c r="H28" s="232"/>
      <c r="I28" s="232"/>
      <c r="J28" s="232"/>
      <c r="K28" s="232"/>
      <c r="L28" s="256"/>
      <c r="M28" s="234"/>
      <c r="N28" s="233"/>
    </row>
    <row r="29" spans="1:14" ht="9" customHeight="1" thickBot="1" thickTop="1">
      <c r="A29" s="236"/>
      <c r="B29" s="244"/>
      <c r="C29" s="222"/>
      <c r="D29" s="225"/>
      <c r="E29" s="231"/>
      <c r="F29" s="232"/>
      <c r="G29" s="232"/>
      <c r="H29" s="232"/>
      <c r="I29" s="232"/>
      <c r="J29" s="232"/>
      <c r="K29" s="232"/>
      <c r="L29" s="256"/>
      <c r="M29" s="234"/>
      <c r="N29" s="233"/>
    </row>
    <row r="30" spans="1:14" ht="9" customHeight="1" thickBot="1" thickTop="1">
      <c r="A30" s="237"/>
      <c r="B30" s="245"/>
      <c r="C30" s="223"/>
      <c r="D30" s="226"/>
      <c r="E30" s="231"/>
      <c r="F30" s="232"/>
      <c r="G30" s="232"/>
      <c r="H30" s="232"/>
      <c r="I30" s="232"/>
      <c r="J30" s="232"/>
      <c r="K30" s="232"/>
      <c r="L30" s="257"/>
      <c r="M30" s="234"/>
      <c r="N30" s="233"/>
    </row>
    <row r="31" spans="1:14" ht="9" customHeight="1" thickBot="1" thickTop="1">
      <c r="A31" s="235">
        <f>1+A27</f>
        <v>8</v>
      </c>
      <c r="B31" s="243" t="str">
        <f>IF(Startlist!D87="II",Startlist!A87,"")</f>
        <v>ZŠ a MŠ Mikuláše z Husi, Tábor</v>
      </c>
      <c r="C31" s="221" t="str">
        <f>IF(B31="","",Startlist!B87)</f>
        <v>Tábor</v>
      </c>
      <c r="D31" s="224" t="str">
        <f>IF(B31="","",Startlist!C87)</f>
        <v>Petr Pavliš</v>
      </c>
      <c r="E31" s="231">
        <f>IF(B31="","",'129-132'!C$17)</f>
        <v>120</v>
      </c>
      <c r="F31" s="232">
        <f>IF(B31="","",'129-132'!E$17)</f>
        <v>15</v>
      </c>
      <c r="G31" s="232">
        <f>IF(B31="","",'129-132'!G$17)</f>
        <v>75</v>
      </c>
      <c r="H31" s="232">
        <f>IF(B31="","",'129-132'!I$17)</f>
        <v>0</v>
      </c>
      <c r="I31" s="232">
        <f>IF(B31="","",'129-132'!K$17)</f>
        <v>75</v>
      </c>
      <c r="J31" s="232">
        <f>IF(B31="","",'129-132'!M$17)</f>
        <v>133</v>
      </c>
      <c r="K31" s="232">
        <f>IF(B31="","",'129-132'!O$17)</f>
        <v>0</v>
      </c>
      <c r="L31" s="232">
        <f>IF(B31="","",'129-132'!Q$17)</f>
        <v>133</v>
      </c>
      <c r="M31" s="234">
        <f>IF(B31="","",'129-132'!S$17)</f>
        <v>15</v>
      </c>
      <c r="N31" s="233">
        <f>IF(B31="","",'129-132'!U$17)</f>
        <v>358</v>
      </c>
    </row>
    <row r="32" spans="1:14" ht="9" customHeight="1" thickBot="1" thickTop="1">
      <c r="A32" s="236"/>
      <c r="B32" s="244"/>
      <c r="C32" s="222"/>
      <c r="D32" s="225"/>
      <c r="E32" s="231"/>
      <c r="F32" s="232"/>
      <c r="G32" s="232"/>
      <c r="H32" s="232"/>
      <c r="I32" s="232"/>
      <c r="J32" s="232"/>
      <c r="K32" s="232"/>
      <c r="L32" s="232"/>
      <c r="M32" s="234"/>
      <c r="N32" s="233"/>
    </row>
    <row r="33" spans="1:14" ht="9" customHeight="1" thickBot="1" thickTop="1">
      <c r="A33" s="236"/>
      <c r="B33" s="244"/>
      <c r="C33" s="222"/>
      <c r="D33" s="225"/>
      <c r="E33" s="231"/>
      <c r="F33" s="232"/>
      <c r="G33" s="232"/>
      <c r="H33" s="232"/>
      <c r="I33" s="232"/>
      <c r="J33" s="232"/>
      <c r="K33" s="232"/>
      <c r="L33" s="232"/>
      <c r="M33" s="234"/>
      <c r="N33" s="233"/>
    </row>
    <row r="34" spans="1:14" ht="9" customHeight="1" thickBot="1" thickTop="1">
      <c r="A34" s="237"/>
      <c r="B34" s="245"/>
      <c r="C34" s="223"/>
      <c r="D34" s="226"/>
      <c r="E34" s="231"/>
      <c r="F34" s="232"/>
      <c r="G34" s="232"/>
      <c r="H34" s="232"/>
      <c r="I34" s="232"/>
      <c r="J34" s="232"/>
      <c r="K34" s="232"/>
      <c r="L34" s="232"/>
      <c r="M34" s="234"/>
      <c r="N34" s="233"/>
    </row>
    <row r="35" spans="1:14" ht="9" customHeight="1" thickBot="1" thickTop="1">
      <c r="A35" s="235">
        <f>1+A31</f>
        <v>9</v>
      </c>
      <c r="B35" s="243" t="str">
        <f>IF(Startlist!D91="II",Startlist!A91,"")</f>
        <v>ZŠ a MŠ Tučapy</v>
      </c>
      <c r="C35" s="221" t="str">
        <f>IF(B35="","",Startlist!B91)</f>
        <v>Tučapy</v>
      </c>
      <c r="D35" s="224" t="str">
        <f>IF(B35="","",Startlist!C91)</f>
        <v>Simona Pilařová</v>
      </c>
      <c r="E35" s="231">
        <f>IF(B35="","",'133-136'!C$17)</f>
        <v>160</v>
      </c>
      <c r="F35" s="232">
        <f>IF(B35="","",'133-136'!E$17)</f>
        <v>40</v>
      </c>
      <c r="G35" s="232">
        <f>IF(B35="","",'133-136'!G$17)</f>
        <v>55</v>
      </c>
      <c r="H35" s="232">
        <f>IF(B35="","",'133-136'!I$17)</f>
        <v>0</v>
      </c>
      <c r="I35" s="232">
        <f>IF(B35="","",'133-136'!K$17)</f>
        <v>55</v>
      </c>
      <c r="J35" s="232">
        <f>IF(B35="","",'133-136'!M$17)</f>
        <v>95</v>
      </c>
      <c r="K35" s="232">
        <f>IF(B35="","",'133-136'!O$17)</f>
        <v>0</v>
      </c>
      <c r="L35" s="232">
        <f>IF(B35="","",'133-136'!Q$17)</f>
        <v>95</v>
      </c>
      <c r="M35" s="234">
        <f>IF(B35="","",'133-136'!S$17)</f>
        <v>45</v>
      </c>
      <c r="N35" s="233">
        <f>IF(B35="","",'133-136'!U$17)</f>
        <v>395</v>
      </c>
    </row>
    <row r="36" spans="1:14" ht="9" customHeight="1" thickBot="1" thickTop="1">
      <c r="A36" s="236"/>
      <c r="B36" s="244"/>
      <c r="C36" s="222"/>
      <c r="D36" s="225"/>
      <c r="E36" s="231"/>
      <c r="F36" s="232"/>
      <c r="G36" s="232"/>
      <c r="H36" s="232"/>
      <c r="I36" s="232"/>
      <c r="J36" s="232"/>
      <c r="K36" s="232"/>
      <c r="L36" s="232"/>
      <c r="M36" s="234"/>
      <c r="N36" s="233"/>
    </row>
    <row r="37" spans="1:14" ht="9" customHeight="1" thickBot="1" thickTop="1">
      <c r="A37" s="236"/>
      <c r="B37" s="244"/>
      <c r="C37" s="222"/>
      <c r="D37" s="225"/>
      <c r="E37" s="231"/>
      <c r="F37" s="232"/>
      <c r="G37" s="232"/>
      <c r="H37" s="232"/>
      <c r="I37" s="232"/>
      <c r="J37" s="232"/>
      <c r="K37" s="232"/>
      <c r="L37" s="232"/>
      <c r="M37" s="234"/>
      <c r="N37" s="233"/>
    </row>
    <row r="38" spans="1:14" ht="9" customHeight="1" thickBot="1" thickTop="1">
      <c r="A38" s="237"/>
      <c r="B38" s="245"/>
      <c r="C38" s="223"/>
      <c r="D38" s="226"/>
      <c r="E38" s="231"/>
      <c r="F38" s="232"/>
      <c r="G38" s="232"/>
      <c r="H38" s="232"/>
      <c r="I38" s="232"/>
      <c r="J38" s="232"/>
      <c r="K38" s="232"/>
      <c r="L38" s="232"/>
      <c r="M38" s="234"/>
      <c r="N38" s="233"/>
    </row>
    <row r="39" spans="1:14" ht="9" customHeight="1" thickBot="1" thickTop="1">
      <c r="A39" s="235">
        <f>1+A35</f>
        <v>10</v>
      </c>
      <c r="B39" s="243" t="str">
        <f>IF(Startlist!D75="II",Startlist!A75,"")</f>
        <v>ZŠ Chýnov</v>
      </c>
      <c r="C39" s="221" t="str">
        <f>IF(B39="","",Startlist!B75)</f>
        <v>Chýnov</v>
      </c>
      <c r="D39" s="224" t="str">
        <f>IF(B39="","",Startlist!C75)</f>
        <v>Šárka Markvartová</v>
      </c>
      <c r="E39" s="231">
        <f>IF(B39="","",'117-120'!C$17)</f>
        <v>95</v>
      </c>
      <c r="F39" s="232">
        <f>IF(B39="","",'117-120'!E$17)</f>
        <v>30</v>
      </c>
      <c r="G39" s="232">
        <f>IF(B39="","",'117-120'!G$17)</f>
        <v>55</v>
      </c>
      <c r="H39" s="232">
        <f>IF(B39="","",'117-120'!I$17)</f>
        <v>0</v>
      </c>
      <c r="I39" s="232">
        <f>IF(B39="","",'117-120'!K$17)</f>
        <v>55</v>
      </c>
      <c r="J39" s="232">
        <f>IF(B39="","",'117-120'!M$17)</f>
        <v>1042</v>
      </c>
      <c r="K39" s="232">
        <f>IF(B39="","",'117-120'!O$17)</f>
        <v>0</v>
      </c>
      <c r="L39" s="232">
        <f>IF(B39="","",'117-120'!Q$17)</f>
        <v>1042</v>
      </c>
      <c r="M39" s="234">
        <f>IF(B39="","",'117-120'!S$17)</f>
        <v>40</v>
      </c>
      <c r="N39" s="233">
        <f>IF(B39="","",'117-120'!U$17)</f>
        <v>1262</v>
      </c>
    </row>
    <row r="40" spans="1:14" ht="9" customHeight="1" thickBot="1" thickTop="1">
      <c r="A40" s="236"/>
      <c r="B40" s="244"/>
      <c r="C40" s="222"/>
      <c r="D40" s="225"/>
      <c r="E40" s="231"/>
      <c r="F40" s="232"/>
      <c r="G40" s="232"/>
      <c r="H40" s="232"/>
      <c r="I40" s="232"/>
      <c r="J40" s="232"/>
      <c r="K40" s="232"/>
      <c r="L40" s="232"/>
      <c r="M40" s="234"/>
      <c r="N40" s="233"/>
    </row>
    <row r="41" spans="1:14" ht="9" customHeight="1" thickBot="1" thickTop="1">
      <c r="A41" s="236"/>
      <c r="B41" s="244"/>
      <c r="C41" s="222"/>
      <c r="D41" s="225"/>
      <c r="E41" s="231"/>
      <c r="F41" s="232"/>
      <c r="G41" s="232"/>
      <c r="H41" s="232"/>
      <c r="I41" s="232"/>
      <c r="J41" s="232"/>
      <c r="K41" s="232"/>
      <c r="L41" s="232"/>
      <c r="M41" s="234"/>
      <c r="N41" s="233"/>
    </row>
    <row r="42" spans="1:14" ht="9" customHeight="1" thickBot="1" thickTop="1">
      <c r="A42" s="237"/>
      <c r="B42" s="245"/>
      <c r="C42" s="223"/>
      <c r="D42" s="226"/>
      <c r="E42" s="231"/>
      <c r="F42" s="232"/>
      <c r="G42" s="232"/>
      <c r="H42" s="232"/>
      <c r="I42" s="232"/>
      <c r="J42" s="232"/>
      <c r="K42" s="232"/>
      <c r="L42" s="232"/>
      <c r="M42" s="234"/>
      <c r="N42" s="233"/>
    </row>
    <row r="43" spans="1:14" ht="9" customHeight="1" thickBot="1" thickTop="1">
      <c r="A43" s="235">
        <v>11</v>
      </c>
      <c r="B43" s="243">
        <f>IF(Startlist!D107="II",Startlist!A107,"")</f>
      </c>
      <c r="C43" s="221">
        <f>IF(B43="","",Startlist!B107)</f>
      </c>
      <c r="D43" s="224">
        <f>IF(B43="","",Startlist!C107)</f>
      </c>
      <c r="E43" s="231">
        <f>IF(B43="","",'149-152'!C$17)</f>
      </c>
      <c r="F43" s="232">
        <f>IF(B43="","",'149-152'!E$17)</f>
      </c>
      <c r="G43" s="232">
        <f>IF(B43="","",'149-152'!G$17)</f>
      </c>
      <c r="H43" s="232">
        <f>IF(B43="","",'149-152'!I$17)</f>
      </c>
      <c r="I43" s="232">
        <f>IF(B43="","",'149-152'!K$17)</f>
      </c>
      <c r="J43" s="232">
        <f>IF(B43="","",'149-152'!M$17)</f>
      </c>
      <c r="K43" s="232">
        <f>IF(B43="","",'149-152'!O$17)</f>
      </c>
      <c r="L43" s="232">
        <f>IF(B43="","",'149-152'!Q$17)</f>
      </c>
      <c r="M43" s="234">
        <f>IF(B43="","",'149-152'!S$17)</f>
      </c>
      <c r="N43" s="233">
        <f>IF(B43="","",'149-152'!U$17)</f>
      </c>
    </row>
    <row r="44" spans="1:14" ht="9" customHeight="1" thickBot="1" thickTop="1">
      <c r="A44" s="236"/>
      <c r="B44" s="244"/>
      <c r="C44" s="222"/>
      <c r="D44" s="225"/>
      <c r="E44" s="231"/>
      <c r="F44" s="232"/>
      <c r="G44" s="232"/>
      <c r="H44" s="232"/>
      <c r="I44" s="232"/>
      <c r="J44" s="232"/>
      <c r="K44" s="232"/>
      <c r="L44" s="232"/>
      <c r="M44" s="234"/>
      <c r="N44" s="233"/>
    </row>
    <row r="45" spans="1:14" ht="9" customHeight="1" thickBot="1" thickTop="1">
      <c r="A45" s="236"/>
      <c r="B45" s="244"/>
      <c r="C45" s="222"/>
      <c r="D45" s="225"/>
      <c r="E45" s="231"/>
      <c r="F45" s="232"/>
      <c r="G45" s="232"/>
      <c r="H45" s="232"/>
      <c r="I45" s="232"/>
      <c r="J45" s="232"/>
      <c r="K45" s="232"/>
      <c r="L45" s="232"/>
      <c r="M45" s="234"/>
      <c r="N45" s="233"/>
    </row>
    <row r="46" spans="1:14" ht="9" customHeight="1" thickBot="1" thickTop="1">
      <c r="A46" s="237"/>
      <c r="B46" s="245"/>
      <c r="C46" s="223"/>
      <c r="D46" s="226"/>
      <c r="E46" s="231"/>
      <c r="F46" s="232"/>
      <c r="G46" s="232"/>
      <c r="H46" s="232"/>
      <c r="I46" s="232"/>
      <c r="J46" s="232"/>
      <c r="K46" s="232"/>
      <c r="L46" s="232"/>
      <c r="M46" s="234"/>
      <c r="N46" s="233"/>
    </row>
    <row r="47" spans="1:14" ht="9" customHeight="1" thickBot="1" thickTop="1">
      <c r="A47" s="235">
        <f>1+A43</f>
        <v>12</v>
      </c>
      <c r="B47" s="243">
        <f>IF(Startlist!D99="II",Startlist!A99,"")</f>
      </c>
      <c r="C47" s="221">
        <f>IF(B47="","",Startlist!B99)</f>
      </c>
      <c r="D47" s="224">
        <f>IF(B47="","",Startlist!C99)</f>
      </c>
      <c r="E47" s="231">
        <f>IF(B47="","",'141-144'!C$17)</f>
      </c>
      <c r="F47" s="232">
        <f>IF(B47="","",'141-144'!E$17)</f>
      </c>
      <c r="G47" s="232">
        <f>IF(B47="","",'141-144'!G$17)</f>
      </c>
      <c r="H47" s="232">
        <f>IF(B47="","",'141-144'!I$17)</f>
      </c>
      <c r="I47" s="232">
        <f>IF(B47="","",'141-144'!K$17)</f>
      </c>
      <c r="J47" s="232">
        <f>IF(B47="","",'141-144'!M$17)</f>
      </c>
      <c r="K47" s="232">
        <f>IF(B47="","",'141-144'!O$17)</f>
      </c>
      <c r="L47" s="232">
        <f>IF(B47="","",'141-144'!Q$17)</f>
      </c>
      <c r="M47" s="234">
        <f>IF(B47="","",'141-144'!S$17)</f>
      </c>
      <c r="N47" s="233">
        <f>IF(B47="","",'141-144'!U$17)</f>
      </c>
    </row>
    <row r="48" spans="1:14" ht="9" customHeight="1" thickBot="1" thickTop="1">
      <c r="A48" s="236"/>
      <c r="B48" s="244"/>
      <c r="C48" s="222"/>
      <c r="D48" s="225"/>
      <c r="E48" s="231"/>
      <c r="F48" s="232"/>
      <c r="G48" s="232"/>
      <c r="H48" s="232"/>
      <c r="I48" s="232"/>
      <c r="J48" s="232"/>
      <c r="K48" s="232"/>
      <c r="L48" s="232"/>
      <c r="M48" s="234"/>
      <c r="N48" s="233"/>
    </row>
    <row r="49" spans="1:14" ht="9" customHeight="1" thickBot="1" thickTop="1">
      <c r="A49" s="236"/>
      <c r="B49" s="244"/>
      <c r="C49" s="222"/>
      <c r="D49" s="225"/>
      <c r="E49" s="231"/>
      <c r="F49" s="232"/>
      <c r="G49" s="232"/>
      <c r="H49" s="232"/>
      <c r="I49" s="232"/>
      <c r="J49" s="232"/>
      <c r="K49" s="232"/>
      <c r="L49" s="232"/>
      <c r="M49" s="234"/>
      <c r="N49" s="233"/>
    </row>
    <row r="50" spans="1:14" ht="9" customHeight="1" thickBot="1" thickTop="1">
      <c r="A50" s="237"/>
      <c r="B50" s="245"/>
      <c r="C50" s="223"/>
      <c r="D50" s="226"/>
      <c r="E50" s="231"/>
      <c r="F50" s="232"/>
      <c r="G50" s="232"/>
      <c r="H50" s="232"/>
      <c r="I50" s="232"/>
      <c r="J50" s="232"/>
      <c r="K50" s="232"/>
      <c r="L50" s="232"/>
      <c r="M50" s="234"/>
      <c r="N50" s="233"/>
    </row>
    <row r="51" spans="1:14" ht="9" customHeight="1" thickBot="1" thickTop="1">
      <c r="A51" s="235">
        <f>1+A47</f>
        <v>13</v>
      </c>
      <c r="B51" s="243">
        <f>IF(Startlist!D111="II",Startlist!A111,"")</f>
      </c>
      <c r="C51" s="221">
        <f>IF(B51="","",Startlist!B111)</f>
      </c>
      <c r="D51" s="224">
        <f>IF(B51="","",Startlist!C111)</f>
      </c>
      <c r="E51" s="231">
        <f>IF(B51="","",'153-156'!C$17)</f>
      </c>
      <c r="F51" s="232">
        <f>IF(B51="","",'153-156'!E$17)</f>
      </c>
      <c r="G51" s="232">
        <f>IF(B51="","",'153-156'!G$17)</f>
      </c>
      <c r="H51" s="232">
        <f>IF(B51="","",'153-156'!I$17)</f>
      </c>
      <c r="I51" s="232">
        <f>IF(B51="","",'153-156'!K$17)</f>
      </c>
      <c r="J51" s="232">
        <f>IF(B51="","",'153-156'!M$17)</f>
      </c>
      <c r="K51" s="232">
        <f>IF(B51="","",'153-156'!O$17)</f>
      </c>
      <c r="L51" s="232">
        <f>IF(B51="","",'153-156'!Q$17)</f>
      </c>
      <c r="M51" s="234">
        <f>IF(B51="","",'153-156'!S$17)</f>
      </c>
      <c r="N51" s="233">
        <f>IF(B51="","",'153-156'!U$17)</f>
      </c>
    </row>
    <row r="52" spans="1:14" ht="9" customHeight="1" thickBot="1" thickTop="1">
      <c r="A52" s="236"/>
      <c r="B52" s="244"/>
      <c r="C52" s="222"/>
      <c r="D52" s="225"/>
      <c r="E52" s="231"/>
      <c r="F52" s="232"/>
      <c r="G52" s="232"/>
      <c r="H52" s="232"/>
      <c r="I52" s="232"/>
      <c r="J52" s="232"/>
      <c r="K52" s="232"/>
      <c r="L52" s="232"/>
      <c r="M52" s="234"/>
      <c r="N52" s="233"/>
    </row>
    <row r="53" spans="1:14" ht="9" customHeight="1" thickBot="1" thickTop="1">
      <c r="A53" s="236"/>
      <c r="B53" s="244"/>
      <c r="C53" s="222"/>
      <c r="D53" s="225"/>
      <c r="E53" s="231"/>
      <c r="F53" s="232"/>
      <c r="G53" s="232"/>
      <c r="H53" s="232"/>
      <c r="I53" s="232"/>
      <c r="J53" s="232"/>
      <c r="K53" s="232"/>
      <c r="L53" s="232"/>
      <c r="M53" s="234"/>
      <c r="N53" s="233"/>
    </row>
    <row r="54" spans="1:14" ht="9" customHeight="1" thickBot="1" thickTop="1">
      <c r="A54" s="237"/>
      <c r="B54" s="245"/>
      <c r="C54" s="223"/>
      <c r="D54" s="226"/>
      <c r="E54" s="231"/>
      <c r="F54" s="232"/>
      <c r="G54" s="232"/>
      <c r="H54" s="232"/>
      <c r="I54" s="232"/>
      <c r="J54" s="232"/>
      <c r="K54" s="232"/>
      <c r="L54" s="232"/>
      <c r="M54" s="234"/>
      <c r="N54" s="233"/>
    </row>
    <row r="55" spans="1:14" ht="9" customHeight="1" thickBot="1" thickTop="1">
      <c r="A55" s="235">
        <f>1+A51</f>
        <v>14</v>
      </c>
      <c r="B55" s="243">
        <f>IF(Startlist!D103="II",Startlist!A103,"")</f>
      </c>
      <c r="C55" s="221">
        <f>IF(B55="","",Startlist!B103)</f>
      </c>
      <c r="D55" s="224">
        <f>IF(B55="","",Startlist!C103)</f>
      </c>
      <c r="E55" s="231">
        <f>IF(B55="","",'145-148'!C$17)</f>
      </c>
      <c r="F55" s="232">
        <f>IF(B55="","",'145-148'!E$17)</f>
      </c>
      <c r="G55" s="232">
        <f>IF(B55="","",'145-148'!G$17)</f>
      </c>
      <c r="H55" s="232">
        <f>IF(B55="","",'145-148'!I$17)</f>
      </c>
      <c r="I55" s="232">
        <f>IF(B55="","",'145-148'!K$17)</f>
      </c>
      <c r="J55" s="232">
        <f>IF(B55="","",'145-148'!M$17)</f>
      </c>
      <c r="K55" s="232">
        <f>IF(B55="","",'145-148'!O$17)</f>
      </c>
      <c r="L55" s="232">
        <f>IF(B55="","",'145-148'!Q$17)</f>
      </c>
      <c r="M55" s="234">
        <f>IF(B55="","",'145-148'!S$17)</f>
      </c>
      <c r="N55" s="233">
        <f>IF(B55="","",'145-148'!U$17)</f>
      </c>
    </row>
    <row r="56" spans="1:14" ht="9" customHeight="1" thickBot="1" thickTop="1">
      <c r="A56" s="236"/>
      <c r="B56" s="244"/>
      <c r="C56" s="222"/>
      <c r="D56" s="225"/>
      <c r="E56" s="231"/>
      <c r="F56" s="232"/>
      <c r="G56" s="232"/>
      <c r="H56" s="232"/>
      <c r="I56" s="232"/>
      <c r="J56" s="232"/>
      <c r="K56" s="232"/>
      <c r="L56" s="232"/>
      <c r="M56" s="234"/>
      <c r="N56" s="233"/>
    </row>
    <row r="57" spans="1:14" ht="9" customHeight="1" thickBot="1" thickTop="1">
      <c r="A57" s="236"/>
      <c r="B57" s="244"/>
      <c r="C57" s="222"/>
      <c r="D57" s="225"/>
      <c r="E57" s="231"/>
      <c r="F57" s="232"/>
      <c r="G57" s="232"/>
      <c r="H57" s="232"/>
      <c r="I57" s="232"/>
      <c r="J57" s="232"/>
      <c r="K57" s="232"/>
      <c r="L57" s="232"/>
      <c r="M57" s="234"/>
      <c r="N57" s="233"/>
    </row>
    <row r="58" spans="1:14" ht="9" customHeight="1" thickBot="1" thickTop="1">
      <c r="A58" s="237"/>
      <c r="B58" s="245"/>
      <c r="C58" s="223"/>
      <c r="D58" s="226"/>
      <c r="E58" s="231"/>
      <c r="F58" s="232"/>
      <c r="G58" s="232"/>
      <c r="H58" s="232"/>
      <c r="I58" s="232"/>
      <c r="J58" s="232"/>
      <c r="K58" s="232"/>
      <c r="L58" s="232"/>
      <c r="M58" s="234"/>
      <c r="N58" s="233"/>
    </row>
    <row r="59" spans="1:14" ht="9" customHeight="1" hidden="1" thickBot="1" thickTop="1">
      <c r="A59" s="235">
        <f>1+A55</f>
        <v>15</v>
      </c>
      <c r="B59" s="243">
        <f>IF(Startlist!D35="II",Startlist!A35,"")</f>
      </c>
      <c r="C59" s="221">
        <f>IF(B59="","",Startlist!B35)</f>
      </c>
      <c r="D59" s="224">
        <f>IF(B59="","",Startlist!C35)</f>
      </c>
      <c r="E59" s="231">
        <f>IF(B59="","",'33-36'!C$17)</f>
      </c>
      <c r="F59" s="232">
        <f>IF(B59="","",'33-36'!E$17)</f>
      </c>
      <c r="G59" s="232">
        <f>IF(B59="","",'33-36'!G$17)</f>
      </c>
      <c r="H59" s="232">
        <f>IF(B59="","",'33-36'!I$17)</f>
      </c>
      <c r="I59" s="232">
        <f>IF(B59="","",'33-36'!K$17)</f>
      </c>
      <c r="J59" s="232">
        <f>IF(B59="","",'33-36'!M$17)</f>
      </c>
      <c r="K59" s="232">
        <f>IF(B59="","",'33-36'!O$17)</f>
      </c>
      <c r="L59" s="232">
        <f>IF(B59="","",'33-36'!Q$17)</f>
      </c>
      <c r="M59" s="234">
        <f>IF(B59="","",'33-36'!S$17)</f>
      </c>
      <c r="N59" s="233">
        <f>IF(B59="","",'33-36'!U$17)</f>
      </c>
    </row>
    <row r="60" spans="1:14" ht="9" customHeight="1" hidden="1" thickBot="1" thickTop="1">
      <c r="A60" s="236"/>
      <c r="B60" s="244"/>
      <c r="C60" s="222"/>
      <c r="D60" s="225"/>
      <c r="E60" s="231"/>
      <c r="F60" s="232"/>
      <c r="G60" s="232"/>
      <c r="H60" s="232"/>
      <c r="I60" s="232"/>
      <c r="J60" s="232"/>
      <c r="K60" s="232"/>
      <c r="L60" s="232"/>
      <c r="M60" s="234"/>
      <c r="N60" s="233"/>
    </row>
    <row r="61" spans="1:14" ht="9" customHeight="1" hidden="1" thickBot="1" thickTop="1">
      <c r="A61" s="236"/>
      <c r="B61" s="244"/>
      <c r="C61" s="222"/>
      <c r="D61" s="225"/>
      <c r="E61" s="231"/>
      <c r="F61" s="232"/>
      <c r="G61" s="232"/>
      <c r="H61" s="232"/>
      <c r="I61" s="232"/>
      <c r="J61" s="232"/>
      <c r="K61" s="232"/>
      <c r="L61" s="232"/>
      <c r="M61" s="234"/>
      <c r="N61" s="233"/>
    </row>
    <row r="62" spans="1:14" ht="9" customHeight="1" hidden="1" thickBot="1" thickTop="1">
      <c r="A62" s="237"/>
      <c r="B62" s="245"/>
      <c r="C62" s="223"/>
      <c r="D62" s="226"/>
      <c r="E62" s="231"/>
      <c r="F62" s="232"/>
      <c r="G62" s="232"/>
      <c r="H62" s="232"/>
      <c r="I62" s="232"/>
      <c r="J62" s="232"/>
      <c r="K62" s="232"/>
      <c r="L62" s="232"/>
      <c r="M62" s="234"/>
      <c r="N62" s="233"/>
    </row>
    <row r="63" spans="1:14" ht="9" customHeight="1" hidden="1" thickBot="1" thickTop="1">
      <c r="A63" s="235">
        <f>1+A59</f>
        <v>16</v>
      </c>
      <c r="B63" s="243">
        <f>IF(Startlist!D47="II",Startlist!A47,"")</f>
      </c>
      <c r="C63" s="221">
        <f>IF(B63="","",Startlist!B47)</f>
      </c>
      <c r="D63" s="224">
        <f>IF(B63="","",Startlist!C47)</f>
      </c>
      <c r="E63" s="231">
        <f>IF(B63="","",'45-48'!C$17)</f>
      </c>
      <c r="F63" s="232">
        <f>IF(B63="","",'45-48'!E$17)</f>
      </c>
      <c r="G63" s="232">
        <f>IF(B63="","",'45-48'!G$17)</f>
      </c>
      <c r="H63" s="232">
        <f>IF(B63="","",'45-48'!I$17)</f>
      </c>
      <c r="I63" s="232">
        <f>IF(B63="","",'45-48'!K$17)</f>
      </c>
      <c r="J63" s="232">
        <f>IF(B63="","",'45-48'!M$17)</f>
      </c>
      <c r="K63" s="232">
        <f>IF(B63="","",'45-48'!O$17)</f>
      </c>
      <c r="L63" s="232">
        <f>IF(B63="","",'45-48'!Q$17)</f>
      </c>
      <c r="M63" s="234">
        <f>IF(B63="","",'45-48'!S$17)</f>
      </c>
      <c r="N63" s="233">
        <f>IF(B63="","",'45-48'!U$17)</f>
      </c>
    </row>
    <row r="64" spans="1:14" ht="9" customHeight="1" hidden="1" thickBot="1" thickTop="1">
      <c r="A64" s="236"/>
      <c r="B64" s="244"/>
      <c r="C64" s="222"/>
      <c r="D64" s="225"/>
      <c r="E64" s="231"/>
      <c r="F64" s="232"/>
      <c r="G64" s="232"/>
      <c r="H64" s="232"/>
      <c r="I64" s="232"/>
      <c r="J64" s="232"/>
      <c r="K64" s="232"/>
      <c r="L64" s="232"/>
      <c r="M64" s="234"/>
      <c r="N64" s="233"/>
    </row>
    <row r="65" spans="1:14" ht="9" customHeight="1" hidden="1" thickBot="1" thickTop="1">
      <c r="A65" s="236"/>
      <c r="B65" s="244"/>
      <c r="C65" s="222"/>
      <c r="D65" s="225"/>
      <c r="E65" s="231"/>
      <c r="F65" s="232"/>
      <c r="G65" s="232"/>
      <c r="H65" s="232"/>
      <c r="I65" s="232"/>
      <c r="J65" s="232"/>
      <c r="K65" s="232"/>
      <c r="L65" s="232"/>
      <c r="M65" s="234"/>
      <c r="N65" s="233"/>
    </row>
    <row r="66" spans="1:14" ht="9" customHeight="1" hidden="1" thickBot="1" thickTop="1">
      <c r="A66" s="237"/>
      <c r="B66" s="245"/>
      <c r="C66" s="223"/>
      <c r="D66" s="226"/>
      <c r="E66" s="231"/>
      <c r="F66" s="232"/>
      <c r="G66" s="232"/>
      <c r="H66" s="232"/>
      <c r="I66" s="232"/>
      <c r="J66" s="232"/>
      <c r="K66" s="232"/>
      <c r="L66" s="232"/>
      <c r="M66" s="234"/>
      <c r="N66" s="233"/>
    </row>
    <row r="67" spans="1:14" ht="9" customHeight="1" hidden="1" thickBot="1" thickTop="1">
      <c r="A67" s="235">
        <v>17</v>
      </c>
      <c r="B67" s="243">
        <f>IF(Startlist!D31="II",Startlist!A31,"")</f>
      </c>
      <c r="C67" s="221">
        <f>IF(B67="","",Startlist!B31)</f>
      </c>
      <c r="D67" s="224">
        <f>IF(B67="","",Startlist!C31)</f>
      </c>
      <c r="E67" s="231">
        <f>IF(B67="","",'29-32'!C$17)</f>
      </c>
      <c r="F67" s="232">
        <f>IF(B67="","",'29-32'!E$17)</f>
      </c>
      <c r="G67" s="232">
        <f>IF(B67="","",'29-32'!G$17)</f>
      </c>
      <c r="H67" s="232">
        <f>IF(B67="","",'29-32'!I$17)</f>
      </c>
      <c r="I67" s="232">
        <f>IF(B67="","",'29-32'!K$17)</f>
      </c>
      <c r="J67" s="232">
        <f>IF(B67="","",'29-32'!M$17)</f>
      </c>
      <c r="K67" s="232">
        <f>IF(B67="","",'29-32'!O$17)</f>
      </c>
      <c r="L67" s="232">
        <f>IF(B67="","",'29-32'!Q$17)</f>
      </c>
      <c r="M67" s="234">
        <f>IF(B67="","",'29-32'!S$17)</f>
      </c>
      <c r="N67" s="233">
        <f>IF(B67="","",'29-32'!U$17)</f>
      </c>
    </row>
    <row r="68" spans="1:14" ht="9" customHeight="1" hidden="1" thickBot="1" thickTop="1">
      <c r="A68" s="236"/>
      <c r="B68" s="244"/>
      <c r="C68" s="222"/>
      <c r="D68" s="225"/>
      <c r="E68" s="231"/>
      <c r="F68" s="232"/>
      <c r="G68" s="232"/>
      <c r="H68" s="232"/>
      <c r="I68" s="232"/>
      <c r="J68" s="232"/>
      <c r="K68" s="232"/>
      <c r="L68" s="232"/>
      <c r="M68" s="234"/>
      <c r="N68" s="233"/>
    </row>
    <row r="69" spans="1:14" ht="9" customHeight="1" hidden="1" thickBot="1" thickTop="1">
      <c r="A69" s="236"/>
      <c r="B69" s="244"/>
      <c r="C69" s="222"/>
      <c r="D69" s="225"/>
      <c r="E69" s="231"/>
      <c r="F69" s="232"/>
      <c r="G69" s="232"/>
      <c r="H69" s="232"/>
      <c r="I69" s="232"/>
      <c r="J69" s="232"/>
      <c r="K69" s="232"/>
      <c r="L69" s="232"/>
      <c r="M69" s="234"/>
      <c r="N69" s="233"/>
    </row>
    <row r="70" spans="1:14" ht="9" customHeight="1" hidden="1" thickBot="1" thickTop="1">
      <c r="A70" s="237"/>
      <c r="B70" s="245"/>
      <c r="C70" s="223"/>
      <c r="D70" s="226"/>
      <c r="E70" s="231"/>
      <c r="F70" s="232"/>
      <c r="G70" s="232"/>
      <c r="H70" s="232"/>
      <c r="I70" s="232"/>
      <c r="J70" s="232"/>
      <c r="K70" s="232"/>
      <c r="L70" s="232"/>
      <c r="M70" s="234"/>
      <c r="N70" s="233"/>
    </row>
    <row r="71" spans="1:14" ht="9" customHeight="1" hidden="1" thickBot="1" thickTop="1">
      <c r="A71" s="235">
        <f>1+A67</f>
        <v>18</v>
      </c>
      <c r="B71" s="249">
        <f>IF(Startlist!D43="II",Startlist!A43,"")</f>
      </c>
      <c r="C71" s="221">
        <f>IF(B71="","",Startlist!B43)</f>
      </c>
      <c r="D71" s="224">
        <f>IF(B71="","",Startlist!C43)</f>
      </c>
      <c r="E71" s="231">
        <f>IF(B71="","",'41-44'!C$17)</f>
      </c>
      <c r="F71" s="232">
        <f>IF(B71="","",'41-44'!E$17)</f>
      </c>
      <c r="G71" s="232">
        <f>IF(B71="","",'41-44'!G$17)</f>
      </c>
      <c r="H71" s="232">
        <f>IF(B71="","",'41-44'!I$17)</f>
      </c>
      <c r="I71" s="232">
        <f>IF(B71="","",'41-44'!K$17)</f>
      </c>
      <c r="J71" s="232">
        <f>IF(B71="","",'41-44'!M$17)</f>
      </c>
      <c r="K71" s="232">
        <f>IF(B71="","",'41-44'!O$17)</f>
      </c>
      <c r="L71" s="232">
        <f>IF(B71="","",'41-44'!Q$17)</f>
      </c>
      <c r="M71" s="234">
        <f>IF(B71="","",'41-44'!S$17)</f>
      </c>
      <c r="N71" s="233">
        <f>IF(B71="","",'41-44'!U$17)</f>
      </c>
    </row>
    <row r="72" spans="1:14" ht="9" customHeight="1" hidden="1" thickBot="1" thickTop="1">
      <c r="A72" s="236"/>
      <c r="B72" s="250"/>
      <c r="C72" s="222"/>
      <c r="D72" s="225"/>
      <c r="E72" s="231"/>
      <c r="F72" s="232"/>
      <c r="G72" s="232"/>
      <c r="H72" s="232"/>
      <c r="I72" s="232"/>
      <c r="J72" s="232"/>
      <c r="K72" s="232"/>
      <c r="L72" s="232"/>
      <c r="M72" s="234"/>
      <c r="N72" s="233"/>
    </row>
    <row r="73" spans="1:14" ht="9" customHeight="1" hidden="1" thickBot="1" thickTop="1">
      <c r="A73" s="236"/>
      <c r="B73" s="250"/>
      <c r="C73" s="222"/>
      <c r="D73" s="225"/>
      <c r="E73" s="231"/>
      <c r="F73" s="232"/>
      <c r="G73" s="232"/>
      <c r="H73" s="232"/>
      <c r="I73" s="232"/>
      <c r="J73" s="232"/>
      <c r="K73" s="232"/>
      <c r="L73" s="232"/>
      <c r="M73" s="234"/>
      <c r="N73" s="233"/>
    </row>
    <row r="74" spans="1:14" ht="9" customHeight="1" hidden="1" thickBot="1" thickTop="1">
      <c r="A74" s="237"/>
      <c r="B74" s="251"/>
      <c r="C74" s="223"/>
      <c r="D74" s="226"/>
      <c r="E74" s="231"/>
      <c r="F74" s="232"/>
      <c r="G74" s="232"/>
      <c r="H74" s="232"/>
      <c r="I74" s="232"/>
      <c r="J74" s="232"/>
      <c r="K74" s="232"/>
      <c r="L74" s="232"/>
      <c r="M74" s="234"/>
      <c r="N74" s="233"/>
    </row>
    <row r="75" spans="1:14" ht="9" customHeight="1" hidden="1" thickBot="1" thickTop="1">
      <c r="A75" s="235">
        <v>19</v>
      </c>
      <c r="B75" s="243">
        <f>IF(Startlist!D39="II",Startlist!A39,"")</f>
      </c>
      <c r="C75" s="221">
        <f>IF(B75="","",Startlist!B39)</f>
      </c>
      <c r="D75" s="224">
        <f>IF(B75="","",Startlist!C39)</f>
      </c>
      <c r="E75" s="231">
        <f>IF(B75="","",'37-40'!C$17)</f>
      </c>
      <c r="F75" s="232">
        <f>IF(B75="","",'37-40'!E$17)</f>
      </c>
      <c r="G75" s="232">
        <f>IF(B75="","",'37-40'!G$17)</f>
      </c>
      <c r="H75" s="232">
        <f>IF(B75="","",'37-40'!I$17)</f>
      </c>
      <c r="I75" s="232">
        <f>IF(B75="","",'37-40'!K$17)</f>
      </c>
      <c r="J75" s="232">
        <f>IF(B75="","",'37-40'!M$17)</f>
      </c>
      <c r="K75" s="232">
        <f>IF(B75="","",'37-40'!O$17)</f>
      </c>
      <c r="L75" s="232">
        <f>IF(B75="","",'37-40'!Q$17)</f>
      </c>
      <c r="M75" s="234">
        <f>IF(B75="","",'37-40'!S$17)</f>
      </c>
      <c r="N75" s="233">
        <f>IF(B75="","",'37-40'!U$17)</f>
      </c>
    </row>
    <row r="76" spans="1:14" ht="9" customHeight="1" hidden="1" thickBot="1" thickTop="1">
      <c r="A76" s="236"/>
      <c r="B76" s="244"/>
      <c r="C76" s="222"/>
      <c r="D76" s="225"/>
      <c r="E76" s="231"/>
      <c r="F76" s="232"/>
      <c r="G76" s="232"/>
      <c r="H76" s="232"/>
      <c r="I76" s="232"/>
      <c r="J76" s="232"/>
      <c r="K76" s="232"/>
      <c r="L76" s="232"/>
      <c r="M76" s="234"/>
      <c r="N76" s="233"/>
    </row>
    <row r="77" spans="1:14" ht="9" customHeight="1" hidden="1" thickBot="1" thickTop="1">
      <c r="A77" s="236"/>
      <c r="B77" s="244"/>
      <c r="C77" s="222"/>
      <c r="D77" s="225"/>
      <c r="E77" s="231"/>
      <c r="F77" s="232"/>
      <c r="G77" s="232"/>
      <c r="H77" s="232"/>
      <c r="I77" s="232"/>
      <c r="J77" s="232"/>
      <c r="K77" s="232"/>
      <c r="L77" s="232"/>
      <c r="M77" s="234"/>
      <c r="N77" s="233"/>
    </row>
    <row r="78" spans="1:14" ht="9" customHeight="1" hidden="1" thickBot="1" thickTop="1">
      <c r="A78" s="237"/>
      <c r="B78" s="245"/>
      <c r="C78" s="223"/>
      <c r="D78" s="226"/>
      <c r="E78" s="231"/>
      <c r="F78" s="232"/>
      <c r="G78" s="232"/>
      <c r="H78" s="232"/>
      <c r="I78" s="232"/>
      <c r="J78" s="232"/>
      <c r="K78" s="232"/>
      <c r="L78" s="232"/>
      <c r="M78" s="234"/>
      <c r="N78" s="233"/>
    </row>
    <row r="79" spans="1:14" ht="9" customHeight="1" hidden="1" thickBot="1" thickTop="1">
      <c r="A79" s="235">
        <f>1+A75</f>
        <v>20</v>
      </c>
      <c r="B79" s="243">
        <f>IF(Startlist!D51="II",Startlist!A51,"")</f>
      </c>
      <c r="C79" s="221">
        <f>IF(B79="","",Startlist!B51)</f>
      </c>
      <c r="D79" s="224">
        <f>IF(B79="","",Startlist!C51)</f>
      </c>
      <c r="E79" s="231">
        <f>IF(B79="","",'49-52'!C$17)</f>
      </c>
      <c r="F79" s="232">
        <f>IF(B79="","",'49-52'!E$17)</f>
      </c>
      <c r="G79" s="232">
        <f>IF(B79="","",'49-52'!G$17)</f>
      </c>
      <c r="H79" s="232">
        <f>IF(B79="","",'49-52'!I$17)</f>
      </c>
      <c r="I79" s="232">
        <f>IF(B79="","",'49-52'!K$17)</f>
      </c>
      <c r="J79" s="232">
        <f>IF(B79="","",'49-52'!M$17)</f>
      </c>
      <c r="K79" s="232">
        <f>IF(B79="","",'49-52'!O$17)</f>
      </c>
      <c r="L79" s="232">
        <f>IF(B79="","",'49-52'!Q$17)</f>
      </c>
      <c r="M79" s="234">
        <f>IF(B79="","",'49-52'!S$17)</f>
      </c>
      <c r="N79" s="233">
        <f>IF(B79="","",'49-52'!U$17)</f>
      </c>
    </row>
    <row r="80" spans="1:14" ht="9" customHeight="1" hidden="1" thickBot="1" thickTop="1">
      <c r="A80" s="236"/>
      <c r="B80" s="244"/>
      <c r="C80" s="222"/>
      <c r="D80" s="225"/>
      <c r="E80" s="231"/>
      <c r="F80" s="232"/>
      <c r="G80" s="232"/>
      <c r="H80" s="232"/>
      <c r="I80" s="232"/>
      <c r="J80" s="232"/>
      <c r="K80" s="232"/>
      <c r="L80" s="232"/>
      <c r="M80" s="234"/>
      <c r="N80" s="233"/>
    </row>
    <row r="81" spans="1:14" ht="9" customHeight="1" hidden="1" thickBot="1" thickTop="1">
      <c r="A81" s="236"/>
      <c r="B81" s="244"/>
      <c r="C81" s="222"/>
      <c r="D81" s="225"/>
      <c r="E81" s="231"/>
      <c r="F81" s="232"/>
      <c r="G81" s="232"/>
      <c r="H81" s="232"/>
      <c r="I81" s="232"/>
      <c r="J81" s="232"/>
      <c r="K81" s="232"/>
      <c r="L81" s="232"/>
      <c r="M81" s="234"/>
      <c r="N81" s="233"/>
    </row>
    <row r="82" spans="1:14" ht="9" customHeight="1" hidden="1" thickBot="1" thickTop="1">
      <c r="A82" s="237"/>
      <c r="B82" s="245"/>
      <c r="C82" s="223"/>
      <c r="D82" s="226"/>
      <c r="E82" s="231"/>
      <c r="F82" s="232"/>
      <c r="G82" s="232"/>
      <c r="H82" s="232"/>
      <c r="I82" s="232"/>
      <c r="J82" s="232"/>
      <c r="K82" s="232"/>
      <c r="L82" s="232"/>
      <c r="M82" s="234"/>
      <c r="N82" s="233"/>
    </row>
    <row r="83" spans="1:14" ht="9" customHeight="1" hidden="1" thickBot="1" thickTop="1">
      <c r="A83" s="235">
        <f>1+A79</f>
        <v>21</v>
      </c>
      <c r="B83" s="243">
        <f>IF(Startlist!D55="II",Startlist!A55,"")</f>
      </c>
      <c r="C83" s="221">
        <f>IF(B83="","",Startlist!B55)</f>
      </c>
      <c r="D83" s="224">
        <f>IF(B83="","",Startlist!C55)</f>
      </c>
      <c r="E83" s="231">
        <f>IF(B83="","",'53-56'!C$17)</f>
      </c>
      <c r="F83" s="232">
        <f>IF(B83="","",'53-56'!E$17)</f>
      </c>
      <c r="G83" s="232">
        <f>IF(B83="","",'53-56'!G$17)</f>
      </c>
      <c r="H83" s="232">
        <f>IF(B83="","",'53-56'!I$17)</f>
      </c>
      <c r="I83" s="232">
        <f>IF(B83="","",'53-56'!K$17)</f>
      </c>
      <c r="J83" s="232">
        <f>IF(B83="","",'53-56'!M$17)</f>
      </c>
      <c r="K83" s="232">
        <f>IF(B83="","",'53-56'!O$17)</f>
      </c>
      <c r="L83" s="232">
        <f>IF(B83="","",'53-56'!Q$17)</f>
      </c>
      <c r="M83" s="234">
        <f>IF(B83="","",'53-56'!S$17)</f>
      </c>
      <c r="N83" s="233">
        <f>IF(B83="","",'53-56'!U$17)</f>
      </c>
    </row>
    <row r="84" spans="1:14" ht="9" customHeight="1" hidden="1" thickBot="1" thickTop="1">
      <c r="A84" s="236"/>
      <c r="B84" s="244"/>
      <c r="C84" s="222"/>
      <c r="D84" s="225"/>
      <c r="E84" s="231"/>
      <c r="F84" s="232"/>
      <c r="G84" s="232"/>
      <c r="H84" s="232"/>
      <c r="I84" s="232"/>
      <c r="J84" s="232"/>
      <c r="K84" s="232"/>
      <c r="L84" s="232"/>
      <c r="M84" s="234"/>
      <c r="N84" s="233"/>
    </row>
    <row r="85" spans="1:14" ht="9" customHeight="1" hidden="1" thickBot="1" thickTop="1">
      <c r="A85" s="236"/>
      <c r="B85" s="244"/>
      <c r="C85" s="222"/>
      <c r="D85" s="225"/>
      <c r="E85" s="231"/>
      <c r="F85" s="232"/>
      <c r="G85" s="232"/>
      <c r="H85" s="232"/>
      <c r="I85" s="232"/>
      <c r="J85" s="232"/>
      <c r="K85" s="232"/>
      <c r="L85" s="232"/>
      <c r="M85" s="234"/>
      <c r="N85" s="233"/>
    </row>
    <row r="86" spans="1:14" ht="9" customHeight="1" hidden="1" thickBot="1" thickTop="1">
      <c r="A86" s="237"/>
      <c r="B86" s="245"/>
      <c r="C86" s="223"/>
      <c r="D86" s="226"/>
      <c r="E86" s="231"/>
      <c r="F86" s="232"/>
      <c r="G86" s="232"/>
      <c r="H86" s="232"/>
      <c r="I86" s="232"/>
      <c r="J86" s="232"/>
      <c r="K86" s="232"/>
      <c r="L86" s="232"/>
      <c r="M86" s="234"/>
      <c r="N86" s="233"/>
    </row>
    <row r="87" spans="1:14" ht="9" customHeight="1" hidden="1" thickBot="1" thickTop="1">
      <c r="A87" s="235">
        <f>1+A83</f>
        <v>22</v>
      </c>
      <c r="B87" s="243">
        <f>IF(Startlist!D3="II",Startlist!A3,"")</f>
      </c>
      <c r="C87" s="221">
        <f>IF(B87="","",Startlist!B3)</f>
      </c>
      <c r="D87" s="224">
        <f>IF(B87="","",Startlist!C3)</f>
      </c>
      <c r="E87" s="231">
        <f>IF(B87="","",'1-4'!C$17)</f>
      </c>
      <c r="F87" s="232">
        <f>IF(B87="","",'1-4'!E$17)</f>
      </c>
      <c r="G87" s="232">
        <f>IF(B87="","",'1-4'!G$17)</f>
      </c>
      <c r="H87" s="232">
        <f>IF(B87="","",'1-4'!I$17)</f>
      </c>
      <c r="I87" s="232">
        <f>IF(B87="","",'1-4'!K$17)</f>
      </c>
      <c r="J87" s="232">
        <f>IF(B87="","",'1-4'!M$17)</f>
      </c>
      <c r="K87" s="232">
        <f>IF(B87="","",'1-4'!O$17)</f>
      </c>
      <c r="L87" s="232">
        <f>IF(B87="","",'1-4'!Q$12)</f>
      </c>
      <c r="M87" s="234">
        <f>IF(B87="","",'1-4'!S$17)</f>
      </c>
      <c r="N87" s="233">
        <f>IF(B87="","",'1-4'!U$17)</f>
      </c>
    </row>
    <row r="88" spans="1:14" ht="9" customHeight="1" hidden="1" thickBot="1" thickTop="1">
      <c r="A88" s="236"/>
      <c r="B88" s="244"/>
      <c r="C88" s="222"/>
      <c r="D88" s="225"/>
      <c r="E88" s="231"/>
      <c r="F88" s="232"/>
      <c r="G88" s="232"/>
      <c r="H88" s="232"/>
      <c r="I88" s="232"/>
      <c r="J88" s="232"/>
      <c r="K88" s="232"/>
      <c r="L88" s="232"/>
      <c r="M88" s="234"/>
      <c r="N88" s="233"/>
    </row>
    <row r="89" spans="1:14" ht="9" customHeight="1" hidden="1" thickBot="1" thickTop="1">
      <c r="A89" s="236"/>
      <c r="B89" s="244"/>
      <c r="C89" s="222"/>
      <c r="D89" s="225"/>
      <c r="E89" s="231"/>
      <c r="F89" s="232"/>
      <c r="G89" s="232"/>
      <c r="H89" s="232"/>
      <c r="I89" s="232"/>
      <c r="J89" s="232"/>
      <c r="K89" s="232"/>
      <c r="L89" s="232"/>
      <c r="M89" s="234"/>
      <c r="N89" s="233"/>
    </row>
    <row r="90" spans="1:14" ht="9" customHeight="1" hidden="1" thickBot="1" thickTop="1">
      <c r="A90" s="237"/>
      <c r="B90" s="245"/>
      <c r="C90" s="223"/>
      <c r="D90" s="226"/>
      <c r="E90" s="231"/>
      <c r="F90" s="232"/>
      <c r="G90" s="232"/>
      <c r="H90" s="232"/>
      <c r="I90" s="232"/>
      <c r="J90" s="232"/>
      <c r="K90" s="232"/>
      <c r="L90" s="232"/>
      <c r="M90" s="234"/>
      <c r="N90" s="233"/>
    </row>
    <row r="91" spans="1:14" ht="9" customHeight="1" hidden="1" thickBot="1" thickTop="1">
      <c r="A91" s="235">
        <f>1+A87</f>
        <v>23</v>
      </c>
      <c r="B91" s="243">
        <f>IF(Startlist!D7="II",Startlist!A7,"")</f>
      </c>
      <c r="C91" s="221">
        <f>IF(B91="","",Startlist!B7)</f>
      </c>
      <c r="D91" s="224">
        <f>IF(B91="","",Startlist!C7)</f>
      </c>
      <c r="E91" s="231">
        <f>IF(B91="","",'5-8'!C$17)</f>
      </c>
      <c r="F91" s="232">
        <f>IF(B91="","",'5-8'!E$17)</f>
      </c>
      <c r="G91" s="232">
        <f>IF(B91="","",'5-8'!G$17)</f>
      </c>
      <c r="H91" s="232">
        <f>IF(B91="","",'5-8'!I$17)</f>
      </c>
      <c r="I91" s="232">
        <f>IF(B91="","",'5-8'!K$17)</f>
      </c>
      <c r="J91" s="232">
        <f>IF(B91="","",'5-8'!M$17)</f>
      </c>
      <c r="K91" s="232">
        <f>IF(B91="","",'5-8'!O$17)</f>
      </c>
      <c r="L91" s="232">
        <f>IF(B91="","",'5-8'!Q$12)</f>
      </c>
      <c r="M91" s="234">
        <f>IF(B91="","",'5-8'!S$17)</f>
      </c>
      <c r="N91" s="233">
        <f>IF(B91="","",'5-8'!U$17)</f>
      </c>
    </row>
    <row r="92" spans="1:14" ht="9" customHeight="1" hidden="1" thickBot="1" thickTop="1">
      <c r="A92" s="236"/>
      <c r="B92" s="244"/>
      <c r="C92" s="222"/>
      <c r="D92" s="225"/>
      <c r="E92" s="231"/>
      <c r="F92" s="232"/>
      <c r="G92" s="232"/>
      <c r="H92" s="232"/>
      <c r="I92" s="232"/>
      <c r="J92" s="232"/>
      <c r="K92" s="232"/>
      <c r="L92" s="232"/>
      <c r="M92" s="234"/>
      <c r="N92" s="233"/>
    </row>
    <row r="93" spans="1:14" ht="9" customHeight="1" hidden="1" thickBot="1" thickTop="1">
      <c r="A93" s="236"/>
      <c r="B93" s="244"/>
      <c r="C93" s="222"/>
      <c r="D93" s="225"/>
      <c r="E93" s="231"/>
      <c r="F93" s="232"/>
      <c r="G93" s="232"/>
      <c r="H93" s="232"/>
      <c r="I93" s="232"/>
      <c r="J93" s="232"/>
      <c r="K93" s="232"/>
      <c r="L93" s="232"/>
      <c r="M93" s="234"/>
      <c r="N93" s="233"/>
    </row>
    <row r="94" spans="1:14" ht="9" customHeight="1" hidden="1" thickBot="1" thickTop="1">
      <c r="A94" s="237"/>
      <c r="B94" s="245"/>
      <c r="C94" s="223"/>
      <c r="D94" s="226"/>
      <c r="E94" s="231"/>
      <c r="F94" s="232"/>
      <c r="G94" s="232"/>
      <c r="H94" s="232"/>
      <c r="I94" s="232"/>
      <c r="J94" s="232"/>
      <c r="K94" s="232"/>
      <c r="L94" s="232"/>
      <c r="M94" s="234"/>
      <c r="N94" s="233"/>
    </row>
    <row r="95" spans="1:14" ht="9" customHeight="1" hidden="1" thickBot="1" thickTop="1">
      <c r="A95" s="235">
        <f>1+A91</f>
        <v>24</v>
      </c>
      <c r="B95" s="243">
        <f>IF(Startlist!D11="II",Startlist!A11,"")</f>
      </c>
      <c r="C95" s="221">
        <f>IF(B95="","",Startlist!B11)</f>
      </c>
      <c r="D95" s="224">
        <f>IF(B95="","",Startlist!C11)</f>
      </c>
      <c r="E95" s="231">
        <f>IF(B95="","",'9-12'!C$17)</f>
      </c>
      <c r="F95" s="232">
        <f>IF(B95="","",'9-12'!E$17)</f>
      </c>
      <c r="G95" s="232">
        <f>IF(B95="","",'9-12'!G$17)</f>
      </c>
      <c r="H95" s="232">
        <f>IF(B95="","",'9-12'!I$17)</f>
      </c>
      <c r="I95" s="232">
        <f>IF(B95="","",'9-12'!K$17)</f>
      </c>
      <c r="J95" s="232">
        <f>IF(B95="","",'9-12'!M$17)</f>
      </c>
      <c r="K95" s="232">
        <f>IF(B95="","",'9-12'!O$17)</f>
      </c>
      <c r="L95" s="232">
        <f>IF(B95="","",'9-12'!Q$12)</f>
      </c>
      <c r="M95" s="234">
        <f>IF(B95="","",'9-12'!S$17)</f>
      </c>
      <c r="N95" s="233">
        <f>IF(B95="","",'9-12'!U$17)</f>
      </c>
    </row>
    <row r="96" spans="1:14" ht="9" customHeight="1" hidden="1" thickBot="1" thickTop="1">
      <c r="A96" s="236"/>
      <c r="B96" s="244"/>
      <c r="C96" s="222"/>
      <c r="D96" s="225"/>
      <c r="E96" s="231"/>
      <c r="F96" s="232"/>
      <c r="G96" s="232"/>
      <c r="H96" s="232"/>
      <c r="I96" s="232"/>
      <c r="J96" s="232"/>
      <c r="K96" s="232"/>
      <c r="L96" s="232"/>
      <c r="M96" s="234"/>
      <c r="N96" s="233"/>
    </row>
    <row r="97" spans="1:14" ht="9" customHeight="1" hidden="1" thickBot="1" thickTop="1">
      <c r="A97" s="236"/>
      <c r="B97" s="244"/>
      <c r="C97" s="222"/>
      <c r="D97" s="225"/>
      <c r="E97" s="231"/>
      <c r="F97" s="232"/>
      <c r="G97" s="232"/>
      <c r="H97" s="232"/>
      <c r="I97" s="232"/>
      <c r="J97" s="232"/>
      <c r="K97" s="232"/>
      <c r="L97" s="232"/>
      <c r="M97" s="234"/>
      <c r="N97" s="233"/>
    </row>
    <row r="98" spans="1:14" ht="9" customHeight="1" hidden="1" thickBot="1" thickTop="1">
      <c r="A98" s="237"/>
      <c r="B98" s="245"/>
      <c r="C98" s="223"/>
      <c r="D98" s="226"/>
      <c r="E98" s="231"/>
      <c r="F98" s="232"/>
      <c r="G98" s="232"/>
      <c r="H98" s="232"/>
      <c r="I98" s="232"/>
      <c r="J98" s="232"/>
      <c r="K98" s="232"/>
      <c r="L98" s="232"/>
      <c r="M98" s="234"/>
      <c r="N98" s="233"/>
    </row>
    <row r="99" spans="1:14" ht="9" customHeight="1" hidden="1" thickBot="1" thickTop="1">
      <c r="A99" s="235">
        <f>1+A95</f>
        <v>25</v>
      </c>
      <c r="B99" s="243">
        <f>IF(Startlist!D15="II",Startlist!A15,"")</f>
      </c>
      <c r="C99" s="221">
        <f>IF(B99="","",Startlist!B15)</f>
      </c>
      <c r="D99" s="224">
        <f>IF(B99="","",Startlist!C15)</f>
      </c>
      <c r="E99" s="231">
        <f>IF(B99="","",'13-16'!C$17)</f>
      </c>
      <c r="F99" s="232">
        <f>IF(B99="","",'13-16'!E$17)</f>
      </c>
      <c r="G99" s="232">
        <f>IF(B99="","",'13-16'!G$17)</f>
      </c>
      <c r="H99" s="232">
        <f>IF(B99="","",'13-16'!I$17)</f>
      </c>
      <c r="I99" s="232">
        <f>IF(B99="","",'13-16'!K$17)</f>
      </c>
      <c r="J99" s="232">
        <f>IF(B99="","",'13-16'!M$17)</f>
      </c>
      <c r="K99" s="232">
        <f>IF(B99="","",'13-16'!O$17)</f>
      </c>
      <c r="L99" s="232">
        <f>IF(B99="","",'13-16'!Q$12)</f>
      </c>
      <c r="M99" s="234">
        <f>IF(B99="","",'13-16'!S$17)</f>
      </c>
      <c r="N99" s="233">
        <f>IF(B99="","",'13-16'!U$17)</f>
      </c>
    </row>
    <row r="100" spans="1:14" ht="9" customHeight="1" hidden="1" thickBot="1" thickTop="1">
      <c r="A100" s="236"/>
      <c r="B100" s="244"/>
      <c r="C100" s="222"/>
      <c r="D100" s="225"/>
      <c r="E100" s="231"/>
      <c r="F100" s="232"/>
      <c r="G100" s="232"/>
      <c r="H100" s="232"/>
      <c r="I100" s="232"/>
      <c r="J100" s="232"/>
      <c r="K100" s="232"/>
      <c r="L100" s="232"/>
      <c r="M100" s="234"/>
      <c r="N100" s="233"/>
    </row>
    <row r="101" spans="1:14" ht="9" customHeight="1" hidden="1" thickBot="1" thickTop="1">
      <c r="A101" s="236"/>
      <c r="B101" s="244"/>
      <c r="C101" s="222"/>
      <c r="D101" s="225"/>
      <c r="E101" s="231"/>
      <c r="F101" s="232"/>
      <c r="G101" s="232"/>
      <c r="H101" s="232"/>
      <c r="I101" s="232"/>
      <c r="J101" s="232"/>
      <c r="K101" s="232"/>
      <c r="L101" s="232"/>
      <c r="M101" s="234"/>
      <c r="N101" s="233"/>
    </row>
    <row r="102" spans="1:14" ht="9" customHeight="1" hidden="1" thickBot="1" thickTop="1">
      <c r="A102" s="237"/>
      <c r="B102" s="245"/>
      <c r="C102" s="223"/>
      <c r="D102" s="226"/>
      <c r="E102" s="231"/>
      <c r="F102" s="232"/>
      <c r="G102" s="232"/>
      <c r="H102" s="232"/>
      <c r="I102" s="232"/>
      <c r="J102" s="232"/>
      <c r="K102" s="232"/>
      <c r="L102" s="232"/>
      <c r="M102" s="234"/>
      <c r="N102" s="233"/>
    </row>
    <row r="103" spans="1:14" ht="9" customHeight="1" hidden="1" thickBot="1" thickTop="1">
      <c r="A103" s="235">
        <f>1+A99</f>
        <v>26</v>
      </c>
      <c r="B103" s="243">
        <f>IF(Startlist!D19="II",Startlist!A19,"")</f>
      </c>
      <c r="C103" s="221">
        <f>IF(B103="","",Startlist!B19)</f>
      </c>
      <c r="D103" s="224">
        <f>IF(B103="","",Startlist!C19)</f>
      </c>
      <c r="E103" s="231">
        <f>IF(B103="","",'17-20'!C$17)</f>
      </c>
      <c r="F103" s="232">
        <f>IF(B103="","",'17-20'!E$17)</f>
      </c>
      <c r="G103" s="232">
        <f>IF(B103="","",'17-20'!G$17)</f>
      </c>
      <c r="H103" s="232">
        <f>IF(B103="","",'17-20'!I$17)</f>
      </c>
      <c r="I103" s="232">
        <f>IF(B103="","",'17-20'!K$17)</f>
      </c>
      <c r="J103" s="232">
        <f>IF(B103="","",'17-20'!M$17)</f>
      </c>
      <c r="K103" s="232">
        <f>IF(B103="","",'17-20'!O$17)</f>
      </c>
      <c r="L103" s="232">
        <f>IF(B103="","",'17-20'!Q$12)</f>
      </c>
      <c r="M103" s="234">
        <f>IF(B103="","",'17-20'!S$17)</f>
      </c>
      <c r="N103" s="233">
        <f>IF(B103="","",'17-20'!U$17)</f>
      </c>
    </row>
    <row r="104" spans="1:14" ht="9" customHeight="1" hidden="1" thickBot="1" thickTop="1">
      <c r="A104" s="236"/>
      <c r="B104" s="244"/>
      <c r="C104" s="222"/>
      <c r="D104" s="225"/>
      <c r="E104" s="231"/>
      <c r="F104" s="232"/>
      <c r="G104" s="232"/>
      <c r="H104" s="232"/>
      <c r="I104" s="232"/>
      <c r="J104" s="232"/>
      <c r="K104" s="232"/>
      <c r="L104" s="232"/>
      <c r="M104" s="234"/>
      <c r="N104" s="233"/>
    </row>
    <row r="105" spans="1:14" ht="9" customHeight="1" hidden="1" thickBot="1" thickTop="1">
      <c r="A105" s="236"/>
      <c r="B105" s="244"/>
      <c r="C105" s="222"/>
      <c r="D105" s="225"/>
      <c r="E105" s="231"/>
      <c r="F105" s="232"/>
      <c r="G105" s="232"/>
      <c r="H105" s="232"/>
      <c r="I105" s="232"/>
      <c r="J105" s="232"/>
      <c r="K105" s="232"/>
      <c r="L105" s="232"/>
      <c r="M105" s="234"/>
      <c r="N105" s="233"/>
    </row>
    <row r="106" spans="1:14" ht="9" customHeight="1" hidden="1" thickBot="1" thickTop="1">
      <c r="A106" s="237"/>
      <c r="B106" s="245"/>
      <c r="C106" s="223"/>
      <c r="D106" s="226"/>
      <c r="E106" s="231"/>
      <c r="F106" s="232"/>
      <c r="G106" s="232"/>
      <c r="H106" s="232"/>
      <c r="I106" s="232"/>
      <c r="J106" s="232"/>
      <c r="K106" s="232"/>
      <c r="L106" s="232"/>
      <c r="M106" s="234"/>
      <c r="N106" s="233"/>
    </row>
    <row r="107" spans="1:14" ht="9" customHeight="1" hidden="1" thickBot="1" thickTop="1">
      <c r="A107" s="238">
        <f>1+A103</f>
        <v>27</v>
      </c>
      <c r="B107" s="243">
        <f>IF(Startlist!D23="II",Startlist!A23,"")</f>
      </c>
      <c r="C107" s="221">
        <f>IF(B107="","",Startlist!B23)</f>
      </c>
      <c r="D107" s="224">
        <f>IF(B107="","",Startlist!C23)</f>
      </c>
      <c r="E107" s="231">
        <f>IF(B107="","",'21-24'!C$17)</f>
      </c>
      <c r="F107" s="232">
        <f>IF(B107="","",'21-24'!E$17)</f>
      </c>
      <c r="G107" s="232">
        <f>IF(B107="","",'21-24'!G$17)</f>
      </c>
      <c r="H107" s="232">
        <f>IF(B107="","",'21-24'!I$17)</f>
      </c>
      <c r="I107" s="232">
        <f>IF(B107="","",'21-24'!K$17)</f>
      </c>
      <c r="J107" s="232">
        <f>IF(B107="","",'21-24'!M$17)</f>
      </c>
      <c r="K107" s="232">
        <f>IF(B107="","",'21-24'!O$17)</f>
      </c>
      <c r="L107" s="232">
        <f>IF(B107="","",'21-24'!Q$12)</f>
      </c>
      <c r="M107" s="234">
        <f>IF(B107="","",'21-24'!S$17)</f>
      </c>
      <c r="N107" s="233">
        <f>IF(B107="","",'21-24'!U$17)</f>
      </c>
    </row>
    <row r="108" spans="1:14" ht="9" customHeight="1" hidden="1" thickBot="1" thickTop="1">
      <c r="A108" s="238"/>
      <c r="B108" s="244"/>
      <c r="C108" s="222"/>
      <c r="D108" s="225"/>
      <c r="E108" s="231"/>
      <c r="F108" s="232"/>
      <c r="G108" s="232"/>
      <c r="H108" s="232"/>
      <c r="I108" s="232"/>
      <c r="J108" s="232"/>
      <c r="K108" s="232"/>
      <c r="L108" s="232"/>
      <c r="M108" s="234"/>
      <c r="N108" s="233"/>
    </row>
    <row r="109" spans="1:14" ht="9" customHeight="1" hidden="1" thickBot="1" thickTop="1">
      <c r="A109" s="238"/>
      <c r="B109" s="244"/>
      <c r="C109" s="222"/>
      <c r="D109" s="225"/>
      <c r="E109" s="231"/>
      <c r="F109" s="232"/>
      <c r="G109" s="232"/>
      <c r="H109" s="232"/>
      <c r="I109" s="232"/>
      <c r="J109" s="232"/>
      <c r="K109" s="232"/>
      <c r="L109" s="232"/>
      <c r="M109" s="234"/>
      <c r="N109" s="233"/>
    </row>
    <row r="110" spans="1:14" ht="9" customHeight="1" hidden="1" thickBot="1" thickTop="1">
      <c r="A110" s="238"/>
      <c r="B110" s="245"/>
      <c r="C110" s="223"/>
      <c r="D110" s="226"/>
      <c r="E110" s="231"/>
      <c r="F110" s="232"/>
      <c r="G110" s="232"/>
      <c r="H110" s="232"/>
      <c r="I110" s="232"/>
      <c r="J110" s="232"/>
      <c r="K110" s="232"/>
      <c r="L110" s="232"/>
      <c r="M110" s="234"/>
      <c r="N110" s="233"/>
    </row>
    <row r="111" spans="1:14" ht="9" customHeight="1" hidden="1" thickBot="1" thickTop="1">
      <c r="A111" s="238">
        <f>1+A107</f>
        <v>28</v>
      </c>
      <c r="B111" s="243">
        <f>IF(Startlist!D27="II",Startlist!#REF!,"")</f>
      </c>
      <c r="C111" s="221">
        <f>IF(B111="","",Startlist!B27)</f>
      </c>
      <c r="D111" s="224">
        <f>IF(B111="","",Startlist!C27)</f>
      </c>
      <c r="E111" s="231">
        <f>IF(B111="","",'25-28'!C$17)</f>
      </c>
      <c r="F111" s="232">
        <f>IF(B111="","",'25-28'!E$17)</f>
      </c>
      <c r="G111" s="232">
        <f>IF(B111="","",'25-28'!G$17)</f>
      </c>
      <c r="H111" s="232">
        <f>IF(B111="","",'25-28'!I$17)</f>
      </c>
      <c r="I111" s="232">
        <f>IF(B111="","",'25-28'!K$17)</f>
      </c>
      <c r="J111" s="232">
        <f>IF(B111="","",'25-28'!M$17)</f>
      </c>
      <c r="K111" s="232">
        <f>IF(B111="","",'25-28'!O$17)</f>
      </c>
      <c r="L111" s="232">
        <f>IF(B111="","",'25-28'!Q$12)</f>
      </c>
      <c r="M111" s="234">
        <f>IF(B111="","",'25-28'!S$17)</f>
      </c>
      <c r="N111" s="233">
        <f>IF(B111="","",'25-28'!U$17)</f>
      </c>
    </row>
    <row r="112" spans="1:14" ht="9" customHeight="1" hidden="1" thickBot="1" thickTop="1">
      <c r="A112" s="238"/>
      <c r="B112" s="244"/>
      <c r="C112" s="222"/>
      <c r="D112" s="225"/>
      <c r="E112" s="231"/>
      <c r="F112" s="232"/>
      <c r="G112" s="232"/>
      <c r="H112" s="232"/>
      <c r="I112" s="232"/>
      <c r="J112" s="232"/>
      <c r="K112" s="232"/>
      <c r="L112" s="232"/>
      <c r="M112" s="234"/>
      <c r="N112" s="233"/>
    </row>
    <row r="113" spans="1:14" ht="9" customHeight="1" hidden="1" thickBot="1" thickTop="1">
      <c r="A113" s="238"/>
      <c r="B113" s="244"/>
      <c r="C113" s="222"/>
      <c r="D113" s="225"/>
      <c r="E113" s="231"/>
      <c r="F113" s="232"/>
      <c r="G113" s="232"/>
      <c r="H113" s="232"/>
      <c r="I113" s="232"/>
      <c r="J113" s="232"/>
      <c r="K113" s="232"/>
      <c r="L113" s="232"/>
      <c r="M113" s="234"/>
      <c r="N113" s="233"/>
    </row>
    <row r="114" spans="1:14" ht="9" customHeight="1" hidden="1" thickBot="1" thickTop="1">
      <c r="A114" s="238"/>
      <c r="B114" s="245"/>
      <c r="C114" s="223"/>
      <c r="D114" s="226"/>
      <c r="E114" s="231"/>
      <c r="F114" s="232"/>
      <c r="G114" s="232"/>
      <c r="H114" s="232"/>
      <c r="I114" s="232"/>
      <c r="J114" s="232"/>
      <c r="K114" s="232"/>
      <c r="L114" s="232"/>
      <c r="M114" s="234"/>
      <c r="N114" s="233"/>
    </row>
    <row r="115" spans="1:14" ht="15.75" customHeight="1" thickTop="1">
      <c r="A115" s="46"/>
      <c r="B115" s="144"/>
      <c r="C115" s="65"/>
      <c r="D115" s="48"/>
      <c r="E115" s="47"/>
      <c r="F115" s="47"/>
      <c r="G115" s="47"/>
      <c r="H115" s="47"/>
      <c r="I115" s="47"/>
      <c r="J115" s="47"/>
      <c r="K115" s="47"/>
      <c r="L115" s="47"/>
      <c r="M115" s="47"/>
      <c r="N115" s="50"/>
    </row>
    <row r="116" spans="1:13" ht="15" customHeight="1">
      <c r="A116" s="16"/>
      <c r="B116" s="139"/>
      <c r="C116" s="142"/>
      <c r="D116" s="142"/>
      <c r="E116" s="172"/>
      <c r="F116" s="173"/>
      <c r="G116" s="173"/>
      <c r="H116" s="173"/>
      <c r="I116" s="173"/>
      <c r="J116" s="173"/>
      <c r="K116" s="173"/>
      <c r="L116" s="173"/>
      <c r="M116" s="173"/>
    </row>
    <row r="117" spans="1:13" ht="15" customHeight="1">
      <c r="A117" s="16"/>
      <c r="B117" s="145"/>
      <c r="C117" s="141"/>
      <c r="D117" s="64"/>
      <c r="E117" s="174"/>
      <c r="F117" s="173"/>
      <c r="G117" s="173"/>
      <c r="H117" s="173"/>
      <c r="I117" s="173"/>
      <c r="J117" s="173"/>
      <c r="K117" s="173"/>
      <c r="L117" s="173"/>
      <c r="M117" s="173"/>
    </row>
    <row r="118" spans="1:13" ht="15" customHeight="1">
      <c r="A118" s="16"/>
      <c r="B118" s="146"/>
      <c r="C118" s="16"/>
      <c r="D118" s="40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5" customHeight="1">
      <c r="A119" s="16"/>
      <c r="B119" s="146"/>
      <c r="C119" s="16"/>
      <c r="D119" s="40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5" customHeight="1">
      <c r="A120" s="16"/>
      <c r="B120" s="146"/>
      <c r="C120" s="16"/>
      <c r="D120" s="40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5" customHeight="1">
      <c r="A121" s="16"/>
      <c r="B121" s="146"/>
      <c r="C121" s="16"/>
      <c r="D121" s="40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" customHeight="1">
      <c r="A122" s="16"/>
      <c r="B122" s="146"/>
      <c r="C122" s="16"/>
      <c r="D122" s="40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5" customHeight="1">
      <c r="A123" s="16"/>
      <c r="B123" s="146"/>
      <c r="C123" s="16"/>
      <c r="D123" s="40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5" customHeight="1">
      <c r="A124" s="16"/>
      <c r="B124" s="146"/>
      <c r="C124" s="16"/>
      <c r="D124" s="40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5" customHeight="1">
      <c r="A125" s="16"/>
      <c r="B125" s="146"/>
      <c r="C125" s="16"/>
      <c r="D125" s="40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5" customHeight="1">
      <c r="A126" s="16"/>
      <c r="B126" s="146"/>
      <c r="C126" s="16"/>
      <c r="D126" s="40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5" customHeight="1">
      <c r="A127" s="16"/>
      <c r="B127" s="14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 customHeight="1">
      <c r="A128" s="16"/>
      <c r="B128" s="14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5" customHeight="1">
      <c r="A129" s="16"/>
      <c r="B129" s="14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5" customHeight="1">
      <c r="A130" s="16"/>
      <c r="B130" s="14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5" customHeight="1">
      <c r="A131" s="16"/>
      <c r="B131" s="14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5" customHeight="1">
      <c r="A132" s="16"/>
      <c r="B132" s="14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5" customHeight="1">
      <c r="A133" s="16"/>
      <c r="B133" s="14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5" customHeight="1">
      <c r="A134" s="16"/>
      <c r="B134" s="14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5" customHeight="1">
      <c r="A135" s="16"/>
      <c r="B135" s="14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4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4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4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4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4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4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4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4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4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4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4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4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4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4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4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4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4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4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4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4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4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4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4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4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4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4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4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4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4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4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4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4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4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4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4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4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4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4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4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4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4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</sheetData>
  <sheetProtection/>
  <mergeCells count="395">
    <mergeCell ref="E103:E106"/>
    <mergeCell ref="F103:F106"/>
    <mergeCell ref="G103:G106"/>
    <mergeCell ref="H103:H106"/>
    <mergeCell ref="I103:I106"/>
    <mergeCell ref="M111:M114"/>
    <mergeCell ref="I107:I110"/>
    <mergeCell ref="J107:J110"/>
    <mergeCell ref="K107:K110"/>
    <mergeCell ref="L107:L110"/>
    <mergeCell ref="E107:E110"/>
    <mergeCell ref="F107:F110"/>
    <mergeCell ref="G107:G110"/>
    <mergeCell ref="H107:H110"/>
    <mergeCell ref="N1:N2"/>
    <mergeCell ref="M107:M110"/>
    <mergeCell ref="E99:E102"/>
    <mergeCell ref="F99:F102"/>
    <mergeCell ref="G99:G102"/>
    <mergeCell ref="H99:H102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I99:I102"/>
    <mergeCell ref="J99:J102"/>
    <mergeCell ref="K99:K102"/>
    <mergeCell ref="L99:L102"/>
    <mergeCell ref="J95:J98"/>
    <mergeCell ref="K95:K98"/>
    <mergeCell ref="L95:L98"/>
    <mergeCell ref="M95:M98"/>
    <mergeCell ref="J103:J106"/>
    <mergeCell ref="K103:K106"/>
    <mergeCell ref="L103:L106"/>
    <mergeCell ref="M103:M106"/>
    <mergeCell ref="M99:M102"/>
    <mergeCell ref="E91:E94"/>
    <mergeCell ref="F91:F94"/>
    <mergeCell ref="G91:G94"/>
    <mergeCell ref="H91:H94"/>
    <mergeCell ref="M91:M94"/>
    <mergeCell ref="E95:E98"/>
    <mergeCell ref="F95:F98"/>
    <mergeCell ref="G95:G98"/>
    <mergeCell ref="H95:H98"/>
    <mergeCell ref="I95:I98"/>
    <mergeCell ref="J87:J90"/>
    <mergeCell ref="K87:K90"/>
    <mergeCell ref="L87:L90"/>
    <mergeCell ref="M87:M90"/>
    <mergeCell ref="I91:I94"/>
    <mergeCell ref="J91:J94"/>
    <mergeCell ref="K91:K94"/>
    <mergeCell ref="L91:L94"/>
    <mergeCell ref="E83:E86"/>
    <mergeCell ref="F83:F86"/>
    <mergeCell ref="G83:G86"/>
    <mergeCell ref="H83:H86"/>
    <mergeCell ref="M83:M86"/>
    <mergeCell ref="E87:E90"/>
    <mergeCell ref="F87:F90"/>
    <mergeCell ref="G87:G90"/>
    <mergeCell ref="H87:H90"/>
    <mergeCell ref="I87:I90"/>
    <mergeCell ref="J79:J82"/>
    <mergeCell ref="K79:K82"/>
    <mergeCell ref="L79:L82"/>
    <mergeCell ref="M79:M82"/>
    <mergeCell ref="I83:I86"/>
    <mergeCell ref="J83:J86"/>
    <mergeCell ref="K83:K86"/>
    <mergeCell ref="L83:L86"/>
    <mergeCell ref="E75:E78"/>
    <mergeCell ref="F75:F78"/>
    <mergeCell ref="G75:G78"/>
    <mergeCell ref="H75:H78"/>
    <mergeCell ref="M75:M78"/>
    <mergeCell ref="E79:E82"/>
    <mergeCell ref="F79:F82"/>
    <mergeCell ref="G79:G82"/>
    <mergeCell ref="H79:H82"/>
    <mergeCell ref="I79:I82"/>
    <mergeCell ref="J71:J74"/>
    <mergeCell ref="K71:K74"/>
    <mergeCell ref="L71:L74"/>
    <mergeCell ref="M71:M74"/>
    <mergeCell ref="I75:I78"/>
    <mergeCell ref="J75:J78"/>
    <mergeCell ref="K75:K78"/>
    <mergeCell ref="L75:L78"/>
    <mergeCell ref="E67:E70"/>
    <mergeCell ref="F67:F70"/>
    <mergeCell ref="G67:G70"/>
    <mergeCell ref="H67:H70"/>
    <mergeCell ref="M67:M70"/>
    <mergeCell ref="E71:E74"/>
    <mergeCell ref="F71:F74"/>
    <mergeCell ref="G71:G74"/>
    <mergeCell ref="H71:H74"/>
    <mergeCell ref="I71:I74"/>
    <mergeCell ref="K63:K66"/>
    <mergeCell ref="L63:L66"/>
    <mergeCell ref="M63:M66"/>
    <mergeCell ref="I67:I70"/>
    <mergeCell ref="J67:J70"/>
    <mergeCell ref="K67:K70"/>
    <mergeCell ref="L67:L70"/>
    <mergeCell ref="E63:E66"/>
    <mergeCell ref="F63:F66"/>
    <mergeCell ref="G63:G66"/>
    <mergeCell ref="H63:H66"/>
    <mergeCell ref="I63:I66"/>
    <mergeCell ref="J63:J66"/>
    <mergeCell ref="K47:K50"/>
    <mergeCell ref="L47:L50"/>
    <mergeCell ref="M47:M50"/>
    <mergeCell ref="I43:I46"/>
    <mergeCell ref="I59:I62"/>
    <mergeCell ref="J59:J62"/>
    <mergeCell ref="K59:K62"/>
    <mergeCell ref="L59:L62"/>
    <mergeCell ref="M59:M62"/>
    <mergeCell ref="L55:L58"/>
    <mergeCell ref="F43:F46"/>
    <mergeCell ref="G43:G46"/>
    <mergeCell ref="H43:H46"/>
    <mergeCell ref="M43:M46"/>
    <mergeCell ref="E47:E50"/>
    <mergeCell ref="F47:F50"/>
    <mergeCell ref="G47:G50"/>
    <mergeCell ref="H47:H50"/>
    <mergeCell ref="I47:I50"/>
    <mergeCell ref="J47:J50"/>
    <mergeCell ref="M35:M38"/>
    <mergeCell ref="E39:E42"/>
    <mergeCell ref="F39:F42"/>
    <mergeCell ref="G39:G42"/>
    <mergeCell ref="H39:H42"/>
    <mergeCell ref="I39:I42"/>
    <mergeCell ref="J39:J42"/>
    <mergeCell ref="K39:K42"/>
    <mergeCell ref="L39:L42"/>
    <mergeCell ref="M39:M42"/>
    <mergeCell ref="I35:I38"/>
    <mergeCell ref="J35:J38"/>
    <mergeCell ref="K35:K38"/>
    <mergeCell ref="L35:L38"/>
    <mergeCell ref="E35:E38"/>
    <mergeCell ref="F35:F38"/>
    <mergeCell ref="G35:G38"/>
    <mergeCell ref="H35:H38"/>
    <mergeCell ref="K31:K34"/>
    <mergeCell ref="L31:L34"/>
    <mergeCell ref="M31:M34"/>
    <mergeCell ref="I27:I30"/>
    <mergeCell ref="J27:J30"/>
    <mergeCell ref="K27:K30"/>
    <mergeCell ref="L27:L30"/>
    <mergeCell ref="E31:E34"/>
    <mergeCell ref="F31:F34"/>
    <mergeCell ref="G31:G34"/>
    <mergeCell ref="H31:H34"/>
    <mergeCell ref="I31:I34"/>
    <mergeCell ref="J31:J34"/>
    <mergeCell ref="E27:E30"/>
    <mergeCell ref="F27:F30"/>
    <mergeCell ref="G27:G30"/>
    <mergeCell ref="H27:H30"/>
    <mergeCell ref="M27:M30"/>
    <mergeCell ref="I19:I22"/>
    <mergeCell ref="J19:J22"/>
    <mergeCell ref="K19:K22"/>
    <mergeCell ref="L19:L22"/>
    <mergeCell ref="M11:M14"/>
    <mergeCell ref="E19:E22"/>
    <mergeCell ref="F19:F22"/>
    <mergeCell ref="G19:G22"/>
    <mergeCell ref="H19:H22"/>
    <mergeCell ref="H15:H18"/>
    <mergeCell ref="I15:I18"/>
    <mergeCell ref="M19:M22"/>
    <mergeCell ref="E7:E10"/>
    <mergeCell ref="E3:E6"/>
    <mergeCell ref="F3:F6"/>
    <mergeCell ref="F7:F10"/>
    <mergeCell ref="J15:J18"/>
    <mergeCell ref="K15:K18"/>
    <mergeCell ref="K3:K6"/>
    <mergeCell ref="J11:J14"/>
    <mergeCell ref="L3:L6"/>
    <mergeCell ref="M3:M6"/>
    <mergeCell ref="M7:M10"/>
    <mergeCell ref="G7:G10"/>
    <mergeCell ref="H7:H10"/>
    <mergeCell ref="E11:E14"/>
    <mergeCell ref="F11:F14"/>
    <mergeCell ref="G11:G14"/>
    <mergeCell ref="H11:H14"/>
    <mergeCell ref="I11:I14"/>
    <mergeCell ref="A111:A114"/>
    <mergeCell ref="A95:A98"/>
    <mergeCell ref="A99:A102"/>
    <mergeCell ref="A103:A106"/>
    <mergeCell ref="A107:A110"/>
    <mergeCell ref="A79:A82"/>
    <mergeCell ref="A83:A86"/>
    <mergeCell ref="A87:A90"/>
    <mergeCell ref="A91:A94"/>
    <mergeCell ref="A63:A66"/>
    <mergeCell ref="A67:A70"/>
    <mergeCell ref="A71:A74"/>
    <mergeCell ref="A75:A78"/>
    <mergeCell ref="A47:A50"/>
    <mergeCell ref="A51:A54"/>
    <mergeCell ref="A55:A58"/>
    <mergeCell ref="A59:A62"/>
    <mergeCell ref="N107:N110"/>
    <mergeCell ref="N111:N114"/>
    <mergeCell ref="B79:B82"/>
    <mergeCell ref="C79:C82"/>
    <mergeCell ref="D79:D82"/>
    <mergeCell ref="N43:N46"/>
    <mergeCell ref="J43:J46"/>
    <mergeCell ref="K43:K46"/>
    <mergeCell ref="L43:L46"/>
    <mergeCell ref="E43:E46"/>
    <mergeCell ref="A31:A34"/>
    <mergeCell ref="A35:A38"/>
    <mergeCell ref="A39:A42"/>
    <mergeCell ref="A23:A26"/>
    <mergeCell ref="A27:A30"/>
    <mergeCell ref="K7:K10"/>
    <mergeCell ref="K11:K14"/>
    <mergeCell ref="E15:E18"/>
    <mergeCell ref="F15:F18"/>
    <mergeCell ref="G15:G18"/>
    <mergeCell ref="A3:A6"/>
    <mergeCell ref="A1:A2"/>
    <mergeCell ref="A7:A10"/>
    <mergeCell ref="A11:A14"/>
    <mergeCell ref="A15:A18"/>
    <mergeCell ref="A19:A22"/>
    <mergeCell ref="N71:N74"/>
    <mergeCell ref="I51:I54"/>
    <mergeCell ref="J51:J54"/>
    <mergeCell ref="K51:K54"/>
    <mergeCell ref="L51:L54"/>
    <mergeCell ref="E51:E54"/>
    <mergeCell ref="E59:E62"/>
    <mergeCell ref="F59:F62"/>
    <mergeCell ref="G59:G62"/>
    <mergeCell ref="H59:H62"/>
    <mergeCell ref="A43:A46"/>
    <mergeCell ref="B75:B78"/>
    <mergeCell ref="C75:C78"/>
    <mergeCell ref="D75:D78"/>
    <mergeCell ref="N47:N50"/>
    <mergeCell ref="N51:N54"/>
    <mergeCell ref="N55:N58"/>
    <mergeCell ref="N59:N62"/>
    <mergeCell ref="N63:N66"/>
    <mergeCell ref="N67:N70"/>
    <mergeCell ref="N91:N94"/>
    <mergeCell ref="N95:N98"/>
    <mergeCell ref="N99:N102"/>
    <mergeCell ref="N103:N106"/>
    <mergeCell ref="N75:N78"/>
    <mergeCell ref="N79:N82"/>
    <mergeCell ref="N83:N86"/>
    <mergeCell ref="N87:N90"/>
    <mergeCell ref="M55:M58"/>
    <mergeCell ref="E23:E26"/>
    <mergeCell ref="F23:F26"/>
    <mergeCell ref="G23:G26"/>
    <mergeCell ref="H23:H26"/>
    <mergeCell ref="I23:I26"/>
    <mergeCell ref="J23:J26"/>
    <mergeCell ref="K23:K26"/>
    <mergeCell ref="L23:L26"/>
    <mergeCell ref="F55:F58"/>
    <mergeCell ref="G55:G58"/>
    <mergeCell ref="H55:H58"/>
    <mergeCell ref="I55:I58"/>
    <mergeCell ref="J55:J58"/>
    <mergeCell ref="K55:K58"/>
    <mergeCell ref="G3:G6"/>
    <mergeCell ref="H3:H6"/>
    <mergeCell ref="I3:I6"/>
    <mergeCell ref="J3:J6"/>
    <mergeCell ref="I7:I10"/>
    <mergeCell ref="F51:F54"/>
    <mergeCell ref="G51:G54"/>
    <mergeCell ref="H51:H54"/>
    <mergeCell ref="M51:M54"/>
    <mergeCell ref="M23:M26"/>
    <mergeCell ref="L7:L10"/>
    <mergeCell ref="J7:J10"/>
    <mergeCell ref="L15:L18"/>
    <mergeCell ref="M15:M18"/>
    <mergeCell ref="L11:L14"/>
    <mergeCell ref="D67:D70"/>
    <mergeCell ref="N11:N14"/>
    <mergeCell ref="N15:N18"/>
    <mergeCell ref="N19:N22"/>
    <mergeCell ref="N23:N26"/>
    <mergeCell ref="N27:N30"/>
    <mergeCell ref="N31:N34"/>
    <mergeCell ref="N35:N38"/>
    <mergeCell ref="N39:N42"/>
    <mergeCell ref="E55:E58"/>
    <mergeCell ref="B63:B66"/>
    <mergeCell ref="C63:C66"/>
    <mergeCell ref="D63:D66"/>
    <mergeCell ref="N3:N6"/>
    <mergeCell ref="N7:N10"/>
    <mergeCell ref="B71:B74"/>
    <mergeCell ref="C71:C74"/>
    <mergeCell ref="D71:D74"/>
    <mergeCell ref="B67:B70"/>
    <mergeCell ref="C67:C70"/>
    <mergeCell ref="B55:B58"/>
    <mergeCell ref="C55:C58"/>
    <mergeCell ref="D55:D58"/>
    <mergeCell ref="B59:B62"/>
    <mergeCell ref="C59:C62"/>
    <mergeCell ref="D59:D62"/>
    <mergeCell ref="B47:B50"/>
    <mergeCell ref="C47:C50"/>
    <mergeCell ref="D47:D50"/>
    <mergeCell ref="B51:B54"/>
    <mergeCell ref="C51:C54"/>
    <mergeCell ref="D51:D54"/>
    <mergeCell ref="B39:B42"/>
    <mergeCell ref="C39:C42"/>
    <mergeCell ref="D39:D42"/>
    <mergeCell ref="B43:B46"/>
    <mergeCell ref="C43:C46"/>
    <mergeCell ref="D43:D46"/>
    <mergeCell ref="B31:B34"/>
    <mergeCell ref="C31:C34"/>
    <mergeCell ref="D31:D34"/>
    <mergeCell ref="B35:B38"/>
    <mergeCell ref="C35:C38"/>
    <mergeCell ref="D35:D38"/>
    <mergeCell ref="C19:C22"/>
    <mergeCell ref="D19:D22"/>
    <mergeCell ref="B23:B26"/>
    <mergeCell ref="C23:C26"/>
    <mergeCell ref="D23:D26"/>
    <mergeCell ref="B27:B30"/>
    <mergeCell ref="C27:C30"/>
    <mergeCell ref="D27:D30"/>
    <mergeCell ref="C11:C14"/>
    <mergeCell ref="D11:D14"/>
    <mergeCell ref="B15:B18"/>
    <mergeCell ref="C15:C18"/>
    <mergeCell ref="D15:D18"/>
    <mergeCell ref="B83:B86"/>
    <mergeCell ref="C83:C86"/>
    <mergeCell ref="D83:D86"/>
    <mergeCell ref="B11:B14"/>
    <mergeCell ref="B19:B22"/>
    <mergeCell ref="B3:B6"/>
    <mergeCell ref="C3:C6"/>
    <mergeCell ref="D3:D6"/>
    <mergeCell ref="B7:B10"/>
    <mergeCell ref="C7:C10"/>
    <mergeCell ref="D7:D10"/>
    <mergeCell ref="B91:B94"/>
    <mergeCell ref="C91:C94"/>
    <mergeCell ref="D91:D94"/>
    <mergeCell ref="B87:B90"/>
    <mergeCell ref="C87:C90"/>
    <mergeCell ref="D87:D90"/>
    <mergeCell ref="B99:B102"/>
    <mergeCell ref="C99:C102"/>
    <mergeCell ref="D99:D102"/>
    <mergeCell ref="B95:B98"/>
    <mergeCell ref="C95:C98"/>
    <mergeCell ref="D95:D98"/>
    <mergeCell ref="B1:M1"/>
    <mergeCell ref="B111:B114"/>
    <mergeCell ref="C111:C114"/>
    <mergeCell ref="D111:D114"/>
    <mergeCell ref="B107:B110"/>
    <mergeCell ref="C107:C110"/>
    <mergeCell ref="D107:D110"/>
    <mergeCell ref="B103:B106"/>
    <mergeCell ref="C103:C106"/>
    <mergeCell ref="D103:D106"/>
  </mergeCells>
  <printOptions/>
  <pageMargins left="0.4724409448818898" right="0" top="0" bottom="0" header="0.5511811023622047" footer="0"/>
  <pageSetup horizontalDpi="300" verticalDpi="300" orientation="landscape" paperSize="9" scale="95" r:id="rId1"/>
  <headerFooter alignWithMargins="0">
    <oddHeader xml:space="preserve">&amp;R&amp;"Arial CE,Tučné"&amp;16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>
    <tabColor indexed="13"/>
  </sheetPr>
  <dimension ref="A1:Y17"/>
  <sheetViews>
    <sheetView view="pageBreakPreview" zoomScaleSheetLayoutView="100" zoomScalePageLayoutView="0" workbookViewId="0" topLeftCell="A1">
      <selection activeCell="S31" sqref="S31"/>
    </sheetView>
  </sheetViews>
  <sheetFormatPr defaultColWidth="9.00390625" defaultRowHeight="12.75"/>
  <cols>
    <col min="1" max="1" width="5.375" style="0" customWidth="1"/>
    <col min="2" max="2" width="20.37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Startlist!A3</f>
        <v>ZŠ Soběslav, Tř. E. Beneše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Startlist!B3</f>
        <v>Soběslav</v>
      </c>
      <c r="B5" s="270"/>
      <c r="C5" s="271"/>
      <c r="D5" s="18"/>
      <c r="E5" s="18"/>
      <c r="F5" s="269" t="str">
        <f>Startlist!C3</f>
        <v>Lenka Kubešová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85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Startlist!E3</f>
        <v>1</v>
      </c>
      <c r="B12" s="22" t="str">
        <f>Startlist!F3</f>
        <v>Benáková Vendula</v>
      </c>
      <c r="C12" s="27">
        <v>10</v>
      </c>
      <c r="D12" s="9">
        <f>IF(C12&gt;parametry!$F$7,"error",IF(C12&lt;0,"error",IF(C12="","Points","")))</f>
      </c>
      <c r="E12" s="27">
        <v>5</v>
      </c>
      <c r="F12" s="9">
        <f>IF(E12&gt;parametry!$F$8,"error",IF(E12&lt;0,"error",IF(E12="","Points","")))</f>
      </c>
      <c r="G12" s="27">
        <v>20</v>
      </c>
      <c r="H12" s="9">
        <f>IF(G12&gt;parametry!$F$9,"error",IF(G12&lt;0,"error",IF(G12="","Points","")))</f>
      </c>
      <c r="I12" s="27">
        <v>0</v>
      </c>
      <c r="J12" s="9">
        <f>IF(I12&gt;parametry!$F$10,"error",IF(I12&lt;0,"error",IF(I12="","Points","")))</f>
      </c>
      <c r="K12" s="102">
        <f>G12+I12</f>
        <v>20</v>
      </c>
      <c r="L12" s="9"/>
      <c r="M12" s="27">
        <v>34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3">
        <f>M12+O12</f>
        <v>34</v>
      </c>
      <c r="R12" s="75"/>
      <c r="S12" s="27">
        <v>0</v>
      </c>
      <c r="T12" s="9">
        <f>IF(S12&gt;20,"error",IF(S12&lt;0,"error",IF(S12="","Points","")))</f>
      </c>
      <c r="U12" s="30">
        <f>IF(D12="error","error",W12)</f>
        <v>69</v>
      </c>
      <c r="V12" s="291">
        <f>IF(U12="error","error",IF(U13="error","error",IF(U14="error","error",IF(U15="error","error",U12+U13+U14+U15))))</f>
        <v>290</v>
      </c>
      <c r="W12" s="4">
        <f>IF(F12="error","error",IF(H12="error","error",IF(J12="error","error",IF(L12="error","error",IF(N12="error","error",IF(P12="error","error",IF(R12="error","error",IF(T12="error","error",X12))))))))</f>
        <v>69</v>
      </c>
      <c r="X12">
        <f>C12+E12+K12+Q12+S12</f>
        <v>69</v>
      </c>
    </row>
    <row r="13" spans="1:24" ht="19.5" customHeight="1">
      <c r="A13" s="23">
        <f>Startlist!E4</f>
        <v>2</v>
      </c>
      <c r="B13" s="24" t="str">
        <f>Startlist!F4</f>
        <v>Bílá Kateřina</v>
      </c>
      <c r="C13" s="28">
        <v>30</v>
      </c>
      <c r="D13" s="10">
        <f>IF(C13&gt;parametry!$F$7,"error",IF(C13&lt;0,"error",IF(C13="","Points","")))</f>
      </c>
      <c r="E13" s="28">
        <v>5</v>
      </c>
      <c r="F13" s="10">
        <f>IF(E13&gt;parametry!$F$8,"error",IF(E13&lt;0,"error",IF(E13="","Points","")))</f>
      </c>
      <c r="G13" s="28">
        <v>15</v>
      </c>
      <c r="H13" s="10">
        <f>IF(G13&gt;parametry!$F$9,"error",IF(G13&lt;0,"error",IF(G13="","Points","")))</f>
      </c>
      <c r="I13" s="28">
        <v>0</v>
      </c>
      <c r="J13" s="10">
        <f>IF(I13&gt;parametry!$F$10,"error",IF(I13&lt;0,"error",IF(I13="","Points","")))</f>
      </c>
      <c r="K13" s="103">
        <f>G13+I13</f>
        <v>15</v>
      </c>
      <c r="L13" s="10"/>
      <c r="M13" s="28">
        <v>26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26</v>
      </c>
      <c r="R13" s="76"/>
      <c r="S13" s="28">
        <v>5</v>
      </c>
      <c r="T13" s="10">
        <f>IF(S13&gt;20,"error",IF(S13&lt;0,"error",IF(S13="","Points","")))</f>
      </c>
      <c r="U13" s="12">
        <f>IF(D13="error","error",W13)</f>
        <v>81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81</v>
      </c>
      <c r="X13">
        <f>C13+E13+K13+Q13+S13</f>
        <v>81</v>
      </c>
    </row>
    <row r="14" spans="1:24" ht="19.5" customHeight="1">
      <c r="A14" s="23">
        <f>Startlist!E5</f>
        <v>3</v>
      </c>
      <c r="B14" s="24" t="str">
        <f>Startlist!F5</f>
        <v>Doucha Marek</v>
      </c>
      <c r="C14" s="28">
        <v>25</v>
      </c>
      <c r="D14" s="10">
        <f>IF(C14&gt;parametry!$F$7,"error",IF(C14&lt;0,"error",IF(C14="","Points","")))</f>
      </c>
      <c r="E14" s="28">
        <v>10</v>
      </c>
      <c r="F14" s="10">
        <f>IF(E14&gt;parametry!$F$8,"error",IF(E14&lt;0,"error",IF(E14="","Points","")))</f>
      </c>
      <c r="G14" s="28">
        <v>20</v>
      </c>
      <c r="H14" s="10">
        <f>IF(G14&gt;parametry!$F$9,"error",IF(G14&lt;0,"error",IF(G14="","Points","")))</f>
      </c>
      <c r="I14" s="28">
        <v>0</v>
      </c>
      <c r="J14" s="10">
        <f>IF(I14&gt;parametry!$F$10,"error",IF(I14&lt;0,"error",IF(I14="","Points","")))</f>
      </c>
      <c r="K14" s="103">
        <f>G14+I14</f>
        <v>20</v>
      </c>
      <c r="L14" s="10"/>
      <c r="M14" s="28">
        <v>24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24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84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84</v>
      </c>
      <c r="X14">
        <f>C14+E14+K14+Q14+S14</f>
        <v>84</v>
      </c>
    </row>
    <row r="15" spans="1:24" ht="19.5" customHeight="1" thickBot="1">
      <c r="A15" s="25">
        <f>Startlist!E6</f>
        <v>4</v>
      </c>
      <c r="B15" s="26" t="str">
        <f>Startlist!F6</f>
        <v>Švadlena Michael</v>
      </c>
      <c r="C15" s="29">
        <v>20</v>
      </c>
      <c r="D15" s="11">
        <f>IF(C15&gt;parametry!$F$7,"error",IF(C15&lt;0,"error",IF(C15="","Points","")))</f>
      </c>
      <c r="E15" s="29">
        <v>5</v>
      </c>
      <c r="F15" s="11">
        <f>IF(E15&gt;parametry!$F$8,"error",IF(E15&lt;0,"error",IF(E15="","Points","")))</f>
      </c>
      <c r="G15" s="29">
        <v>20</v>
      </c>
      <c r="H15" s="11">
        <f>IF(G15&gt;parametry!$F$9,"error",IF(G15&lt;0,"error",IF(G15="","Points","")))</f>
      </c>
      <c r="I15" s="29">
        <v>0</v>
      </c>
      <c r="J15" s="11">
        <f>IF(I15&gt;parametry!$F$10,"error",IF(I15&lt;0,"error",IF(I15="","Points","")))</f>
      </c>
      <c r="K15" s="104">
        <f>G15+I15</f>
        <v>20</v>
      </c>
      <c r="L15" s="11"/>
      <c r="M15" s="29">
        <v>11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11</v>
      </c>
      <c r="R15" s="77"/>
      <c r="S15" s="29">
        <v>0</v>
      </c>
      <c r="T15" s="11">
        <f>IF(S15&gt;20,"error",IF(S15&lt;0,"error",IF(S15="","Points","")))</f>
      </c>
      <c r="U15" s="13">
        <f>IF(D15="error","error",W15)</f>
        <v>56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56</v>
      </c>
      <c r="X15">
        <f>C15+E15+K15+Q15+S15</f>
        <v>56</v>
      </c>
    </row>
    <row r="16" ht="6.75" customHeight="1"/>
    <row r="17" spans="1:21" ht="12.75">
      <c r="A17" s="105"/>
      <c r="B17" s="105" t="s">
        <v>1</v>
      </c>
      <c r="C17" s="106">
        <f>SUM(C12:C15)</f>
        <v>85</v>
      </c>
      <c r="D17" s="106"/>
      <c r="E17" s="106">
        <f>SUM(E12:E15)</f>
        <v>25</v>
      </c>
      <c r="F17" s="106"/>
      <c r="G17" s="106">
        <f>SUM(G12:G15)</f>
        <v>75</v>
      </c>
      <c r="H17" s="106"/>
      <c r="I17" s="106">
        <f>SUM(I12:I15)</f>
        <v>0</v>
      </c>
      <c r="J17" s="106"/>
      <c r="K17" s="106">
        <f aca="true" t="shared" si="0" ref="K17:S17">SUM(K12:K15)</f>
        <v>75</v>
      </c>
      <c r="L17" s="106"/>
      <c r="M17" s="106">
        <f t="shared" si="0"/>
        <v>95</v>
      </c>
      <c r="N17" s="106"/>
      <c r="O17" s="106">
        <f t="shared" si="0"/>
        <v>0</v>
      </c>
      <c r="P17" s="106"/>
      <c r="Q17" s="106">
        <f t="shared" si="0"/>
        <v>95</v>
      </c>
      <c r="R17" s="106"/>
      <c r="S17" s="106">
        <f t="shared" si="0"/>
        <v>10</v>
      </c>
      <c r="T17" s="106"/>
      <c r="U17" s="107">
        <f>SUM(U12:U15)</f>
        <v>290</v>
      </c>
    </row>
  </sheetData>
  <sheetProtection/>
  <mergeCells count="28">
    <mergeCell ref="M9:N9"/>
    <mergeCell ref="O9:P9"/>
    <mergeCell ref="I9:J9"/>
    <mergeCell ref="M10:N11"/>
    <mergeCell ref="O10:P11"/>
    <mergeCell ref="V12:V15"/>
    <mergeCell ref="S10:T11"/>
    <mergeCell ref="Q10:R11"/>
    <mergeCell ref="U10:U11"/>
    <mergeCell ref="V10:V11"/>
    <mergeCell ref="K10:L11"/>
    <mergeCell ref="C9:D9"/>
    <mergeCell ref="E9:F9"/>
    <mergeCell ref="G9:H9"/>
    <mergeCell ref="C10:D11"/>
    <mergeCell ref="E10:F11"/>
    <mergeCell ref="G10:H11"/>
    <mergeCell ref="I10:J11"/>
    <mergeCell ref="S9:T9"/>
    <mergeCell ref="Q9:R9"/>
    <mergeCell ref="C1:T1"/>
    <mergeCell ref="C2:T2"/>
    <mergeCell ref="A4:C4"/>
    <mergeCell ref="A5:C6"/>
    <mergeCell ref="F4:Q4"/>
    <mergeCell ref="F5:Q6"/>
    <mergeCell ref="A9:B10"/>
    <mergeCell ref="K9:L9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>
    <tabColor indexed="13"/>
  </sheetPr>
  <dimension ref="A1:Y1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20" width="5.00390625" style="0" customWidth="1"/>
    <col min="21" max="21" width="11.25390625" style="0" customWidth="1"/>
    <col min="22" max="22" width="9.00390625" style="0" customWidth="1"/>
  </cols>
  <sheetData>
    <row r="1" spans="1:21" ht="18.75" customHeight="1">
      <c r="A1" s="14"/>
      <c r="B1" s="14"/>
      <c r="C1" s="260" t="str">
        <f>Startlist!A2</f>
        <v>škola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5"/>
    </row>
    <row r="2" spans="1:21" ht="25.5" customHeight="1" thickBot="1">
      <c r="A2" s="15"/>
      <c r="B2" s="15"/>
      <c r="C2" s="263" t="str">
        <f>Startlist!A7</f>
        <v>ZŠ a MŠ Jistebnice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6"/>
    </row>
    <row r="3" spans="1:20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266" t="str">
        <f>Startlist!B2</f>
        <v>město</v>
      </c>
      <c r="B4" s="267"/>
      <c r="C4" s="268"/>
      <c r="D4" s="17"/>
      <c r="E4" s="17"/>
      <c r="F4" s="275" t="str">
        <f>Startlist!C2</f>
        <v>vedoucí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6"/>
      <c r="S4" s="16"/>
      <c r="T4" s="16"/>
    </row>
    <row r="5" spans="1:20" ht="15.75">
      <c r="A5" s="269" t="str">
        <f>Startlist!B7</f>
        <v>Jistebnice</v>
      </c>
      <c r="B5" s="270"/>
      <c r="C5" s="271"/>
      <c r="D5" s="18"/>
      <c r="E5" s="18"/>
      <c r="F5" s="269" t="str">
        <f>Startlist!C7</f>
        <v>Marcela Šmejkalová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16"/>
      <c r="S5" s="16"/>
      <c r="T5" s="16"/>
    </row>
    <row r="6" spans="1:20" ht="12.75" customHeight="1" thickBot="1">
      <c r="A6" s="272"/>
      <c r="B6" s="273"/>
      <c r="C6" s="274"/>
      <c r="D6" s="18"/>
      <c r="E6" s="18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16"/>
      <c r="S6" s="16"/>
      <c r="T6" s="16"/>
    </row>
    <row r="7" spans="1:2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3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3"/>
    </row>
    <row r="9" spans="1:20" ht="13.5" thickBot="1">
      <c r="A9" s="278"/>
      <c r="B9" s="279"/>
      <c r="C9" s="286"/>
      <c r="D9" s="287"/>
      <c r="E9" s="258">
        <v>3</v>
      </c>
      <c r="F9" s="258"/>
      <c r="G9" s="258">
        <v>7</v>
      </c>
      <c r="H9" s="258"/>
      <c r="I9" s="258">
        <v>1</v>
      </c>
      <c r="J9" s="258"/>
      <c r="K9" s="258">
        <v>2</v>
      </c>
      <c r="L9" s="258"/>
      <c r="M9" s="258">
        <v>5</v>
      </c>
      <c r="N9" s="258"/>
      <c r="O9" s="258">
        <v>6</v>
      </c>
      <c r="P9" s="258"/>
      <c r="Q9" s="258">
        <v>4</v>
      </c>
      <c r="R9" s="258"/>
      <c r="S9" s="258">
        <v>8</v>
      </c>
      <c r="T9" s="259"/>
    </row>
    <row r="10" spans="1:22" ht="57" customHeight="1" thickBot="1">
      <c r="A10" s="280"/>
      <c r="B10" s="281"/>
      <c r="C10" s="288" t="str">
        <f>'jednotlivci celkem'!G2</f>
        <v>PSP</v>
      </c>
      <c r="D10" s="283"/>
      <c r="E10" s="288" t="str">
        <f>'jednotlivci celkem'!H2</f>
        <v>PP</v>
      </c>
      <c r="F10" s="283"/>
      <c r="G10" s="288" t="str">
        <f>'jednotlivci celkem'!I2</f>
        <v>DDH </v>
      </c>
      <c r="H10" s="283"/>
      <c r="I10" s="282" t="str">
        <f>'jednotlivci celkem'!J2</f>
        <v>DDH  přest</v>
      </c>
      <c r="J10" s="283"/>
      <c r="K10" s="282" t="str">
        <f>'jednotlivci celkem'!K2</f>
        <v>DDH celk.</v>
      </c>
      <c r="L10" s="283"/>
      <c r="M10" s="282" t="str">
        <f>'jednotlivci celkem'!L2</f>
        <v>JZ </v>
      </c>
      <c r="N10" s="283"/>
      <c r="O10" s="282">
        <f>'jednotlivci celkem'!M2</f>
        <v>0</v>
      </c>
      <c r="P10" s="283"/>
      <c r="Q10" s="282" t="str">
        <f>'jednotlivci celkem'!N2</f>
        <v>JZ celk.</v>
      </c>
      <c r="R10" s="283"/>
      <c r="S10" s="282" t="str">
        <f>'jednotlivci celkem'!O2</f>
        <v>mapa</v>
      </c>
      <c r="T10" s="283"/>
      <c r="U10" s="294" t="s">
        <v>19</v>
      </c>
      <c r="V10" s="296" t="s">
        <v>20</v>
      </c>
    </row>
    <row r="11" spans="1:25" ht="18.75" customHeight="1" thickBot="1">
      <c r="A11" s="19" t="str">
        <f>Startlist!E2</f>
        <v>St.č.</v>
      </c>
      <c r="B11" s="20" t="str">
        <f>Startlist!F2</f>
        <v>Příjmení a jméno</v>
      </c>
      <c r="C11" s="289"/>
      <c r="D11" s="285"/>
      <c r="E11" s="289"/>
      <c r="F11" s="285"/>
      <c r="G11" s="289"/>
      <c r="H11" s="285"/>
      <c r="I11" s="290"/>
      <c r="J11" s="285"/>
      <c r="K11" s="284"/>
      <c r="L11" s="298"/>
      <c r="M11" s="290"/>
      <c r="N11" s="285"/>
      <c r="O11" s="290"/>
      <c r="P11" s="285"/>
      <c r="Q11" s="284"/>
      <c r="R11" s="285"/>
      <c r="S11" s="290"/>
      <c r="T11" s="285"/>
      <c r="U11" s="295"/>
      <c r="V11" s="297"/>
      <c r="W11" s="1"/>
      <c r="X11" s="1"/>
      <c r="Y11" s="1"/>
    </row>
    <row r="12" spans="1:24" ht="19.5" customHeight="1">
      <c r="A12" s="21">
        <f>Startlist!E7</f>
        <v>5</v>
      </c>
      <c r="B12" s="22" t="str">
        <f>Startlist!F7</f>
        <v>Nikola Benediktová</v>
      </c>
      <c r="C12" s="27">
        <v>35</v>
      </c>
      <c r="D12" s="9"/>
      <c r="E12" s="27">
        <v>5</v>
      </c>
      <c r="F12" s="9">
        <f>IF(E12&gt;parametry!$F$8,"error",IF(E12&lt;0,"error",IF(E12="","Points","")))</f>
      </c>
      <c r="G12" s="27">
        <v>25</v>
      </c>
      <c r="H12" s="9">
        <f>IF(G12&gt;parametry!$F$9,"error",IF(G12&lt;0,"error",IF(G12="","Points","")))</f>
      </c>
      <c r="I12" s="27">
        <v>0</v>
      </c>
      <c r="J12" s="75">
        <f>IF(I12&gt;parametry!$F$10,"error",IF(I12&lt;0,"error",IF(I12="","Points","")))</f>
      </c>
      <c r="K12" s="179">
        <f>G12+I12</f>
        <v>25</v>
      </c>
      <c r="L12" s="178"/>
      <c r="M12" s="175">
        <v>30</v>
      </c>
      <c r="N12" s="9">
        <f>IF(M12&gt;parametry!$F$11,"error",IF(M12&lt;0,"error",IF(M12="","Points","")))</f>
      </c>
      <c r="O12" s="27">
        <v>0</v>
      </c>
      <c r="P12" s="9">
        <f>IF(O12&gt;parametry!$F$12,"error",IF(O12&lt;0,"error",IF(O12="","Points","")))</f>
      </c>
      <c r="Q12" s="102">
        <f>M12+O12</f>
        <v>30</v>
      </c>
      <c r="R12" s="75"/>
      <c r="S12" s="27">
        <v>20</v>
      </c>
      <c r="T12" s="9">
        <f>IF(S12&gt;20,"error",IF(S12&lt;0,"error",IF(S12="","Points","")))</f>
      </c>
      <c r="U12" s="30">
        <f>IF(D12="error","error",W12)</f>
        <v>115</v>
      </c>
      <c r="V12" s="291">
        <f>IF(U12="error","error",IF(U13="error","error",IF(U14="error","error",IF(U15="error","error",U12+U13+U14+U15))))</f>
        <v>366</v>
      </c>
      <c r="W12" s="4">
        <f>IF(F12="error","error",IF(H12="error","error",IF(J12="error","error",IF(L12="error","error",IF(N12="error","error",IF(P12="error","error",IF(R12="error","error",IF(T12="error","error",X12))))))))</f>
        <v>115</v>
      </c>
      <c r="X12">
        <f>C12+E12+K12+Q12+S12</f>
        <v>115</v>
      </c>
    </row>
    <row r="13" spans="1:24" ht="19.5" customHeight="1">
      <c r="A13" s="23">
        <f>Startlist!E8</f>
        <v>6</v>
      </c>
      <c r="B13" s="24" t="str">
        <f>Startlist!F8</f>
        <v>Dominika Hroncová</v>
      </c>
      <c r="C13" s="28">
        <v>40</v>
      </c>
      <c r="D13" s="10"/>
      <c r="E13" s="28">
        <v>0</v>
      </c>
      <c r="F13" s="10">
        <f>IF(E13&gt;parametry!$F$8,"error",IF(E13&lt;0,"error",IF(E13="","Points","")))</f>
      </c>
      <c r="G13" s="28">
        <v>35</v>
      </c>
      <c r="H13" s="10"/>
      <c r="I13" s="28">
        <v>0</v>
      </c>
      <c r="J13" s="76">
        <f>IF(I13&gt;parametry!$F$10,"error",IF(I13&lt;0,"error",IF(I13="","Points","")))</f>
      </c>
      <c r="K13" s="179">
        <f>G13+I13</f>
        <v>35</v>
      </c>
      <c r="L13" s="180"/>
      <c r="M13" s="176">
        <v>24</v>
      </c>
      <c r="N13" s="10">
        <f>IF(M13&gt;parametry!$F$11,"error",IF(M13&lt;0,"error",IF(M13="","Points","")))</f>
      </c>
      <c r="O13" s="28">
        <v>0</v>
      </c>
      <c r="P13" s="10">
        <f>IF(O13&gt;parametry!$F$12,"error",IF(O13&lt;0,"error",IF(O13="","Points","")))</f>
      </c>
      <c r="Q13" s="103">
        <f>M13+O13</f>
        <v>24</v>
      </c>
      <c r="R13" s="76"/>
      <c r="S13" s="28">
        <v>20</v>
      </c>
      <c r="T13" s="10">
        <f>IF(S13&gt;20,"error",IF(S13&lt;0,"error",IF(S13="","Points","")))</f>
      </c>
      <c r="U13" s="12">
        <f>IF(D13="error","error",W13)</f>
        <v>119</v>
      </c>
      <c r="V13" s="292"/>
      <c r="W13" s="4">
        <f>IF(F13="error","error",IF(H13="error","error",IF(J13="error","error",IF(L13="error","error",IF(N13="error","error",IF(P13="error","error",IF(R13="error","error",IF(T13="error","error",X13))))))))</f>
        <v>119</v>
      </c>
      <c r="X13">
        <f>C13+E13+K13+Q13+S13</f>
        <v>119</v>
      </c>
    </row>
    <row r="14" spans="1:24" ht="19.5" customHeight="1">
      <c r="A14" s="23">
        <f>Startlist!E9</f>
        <v>7</v>
      </c>
      <c r="B14" s="24" t="str">
        <f>Startlist!F9</f>
        <v>Tomáš Ruber</v>
      </c>
      <c r="C14" s="28">
        <v>35</v>
      </c>
      <c r="D14" s="10"/>
      <c r="E14" s="28">
        <v>5</v>
      </c>
      <c r="F14" s="10">
        <f>IF(E14&gt;parametry!$F$8,"error",IF(E14&lt;0,"error",IF(E14="","Points","")))</f>
      </c>
      <c r="G14" s="28">
        <v>30</v>
      </c>
      <c r="H14" s="10">
        <f>IF(G14&gt;parametry!$F$9,"error",IF(G14&lt;0,"error",IF(G14="","Points","")))</f>
      </c>
      <c r="I14" s="28">
        <v>0</v>
      </c>
      <c r="J14" s="76">
        <f>IF(I14&gt;parametry!$F$10,"error",IF(I14&lt;0,"error",IF(I14="","Points","")))</f>
      </c>
      <c r="K14" s="179">
        <f>G14+I14</f>
        <v>30</v>
      </c>
      <c r="L14" s="180"/>
      <c r="M14" s="176">
        <v>22</v>
      </c>
      <c r="N14" s="10">
        <f>IF(M14&gt;parametry!$F$11,"error",IF(M14&lt;0,"error",IF(M14="","Points","")))</f>
      </c>
      <c r="O14" s="28">
        <v>0</v>
      </c>
      <c r="P14" s="10">
        <f>IF(O14&gt;parametry!$F$12,"error",IF(O14&lt;0,"error",IF(O14="","Points","")))</f>
      </c>
      <c r="Q14" s="103">
        <f>M14+O14</f>
        <v>22</v>
      </c>
      <c r="R14" s="76"/>
      <c r="S14" s="28">
        <v>5</v>
      </c>
      <c r="T14" s="10">
        <f>IF(S14&gt;20,"error",IF(S14&lt;0,"error",IF(S14="","Points","")))</f>
      </c>
      <c r="U14" s="12">
        <f>IF(D14="error","error",W14)</f>
        <v>97</v>
      </c>
      <c r="V14" s="292"/>
      <c r="W14" s="4">
        <f>IF(F14="error","error",IF(H14="error","error",IF(J14="error","error",IF(L14="error","error",IF(N14="error","error",IF(P14="error","error",IF(R14="error","error",IF(T14="error","error",X14))))))))</f>
        <v>97</v>
      </c>
      <c r="X14">
        <f>C14+E14+K14+Q14+S14</f>
        <v>97</v>
      </c>
    </row>
    <row r="15" spans="1:24" ht="19.5" customHeight="1" thickBot="1">
      <c r="A15" s="25">
        <f>Startlist!E10</f>
        <v>8</v>
      </c>
      <c r="B15" s="26" t="str">
        <f>Startlist!F10</f>
        <v>Jan Dvořák</v>
      </c>
      <c r="C15" s="29">
        <v>0</v>
      </c>
      <c r="D15" s="11"/>
      <c r="E15" s="29">
        <v>0</v>
      </c>
      <c r="F15" s="11">
        <f>IF(E15&gt;parametry!$F$8,"error",IF(E15&lt;0,"error",IF(E15="","Points","")))</f>
      </c>
      <c r="G15" s="29">
        <v>5</v>
      </c>
      <c r="H15" s="11">
        <f>IF(G15&gt;parametry!$F$9,"error",IF(G15&lt;0,"error",IF(G15="","Points","")))</f>
      </c>
      <c r="I15" s="29">
        <v>0</v>
      </c>
      <c r="J15" s="77">
        <f>IF(I15&gt;parametry!$F$10,"error",IF(I15&lt;0,"error",IF(I15="","Points","")))</f>
      </c>
      <c r="K15" s="179">
        <f>G15+I15</f>
        <v>5</v>
      </c>
      <c r="L15" s="181"/>
      <c r="M15" s="177">
        <v>15</v>
      </c>
      <c r="N15" s="11">
        <f>IF(M15&gt;parametry!$F$11,"error",IF(M15&lt;0,"error",IF(M15="","Points","")))</f>
      </c>
      <c r="O15" s="29">
        <v>0</v>
      </c>
      <c r="P15" s="11">
        <f>IF(O15&gt;parametry!$F$12,"error",IF(O15&lt;0,"error",IF(O15="","Points","")))</f>
      </c>
      <c r="Q15" s="104">
        <f>M15+O15</f>
        <v>15</v>
      </c>
      <c r="R15" s="77"/>
      <c r="S15" s="29">
        <v>15</v>
      </c>
      <c r="T15" s="11">
        <f>IF(S15&gt;20,"error",IF(S15&lt;0,"error",IF(S15="","Points","")))</f>
      </c>
      <c r="U15" s="13">
        <f>IF(D15="error","error",W15)</f>
        <v>35</v>
      </c>
      <c r="V15" s="293"/>
      <c r="W15" s="4">
        <f>IF(F15="error","error",IF(H15="error","error",IF(J15="error","error",IF(L15="error","error",IF(N15="error","error",IF(P15="error","error",IF(R15="error","error",IF(T15="error","error",X15))))))))</f>
        <v>35</v>
      </c>
      <c r="X15">
        <f>C15+E15+K15+Q15+S15</f>
        <v>35</v>
      </c>
    </row>
    <row r="16" ht="6.75" customHeight="1"/>
    <row r="17" spans="1:21" ht="12.75">
      <c r="A17" s="105"/>
      <c r="B17" s="105" t="s">
        <v>1</v>
      </c>
      <c r="C17" s="106">
        <f>SUM(C12:C15)</f>
        <v>110</v>
      </c>
      <c r="D17" s="106"/>
      <c r="E17" s="106">
        <f>SUM(E12:E15)</f>
        <v>10</v>
      </c>
      <c r="F17" s="106"/>
      <c r="G17" s="106">
        <f>SUM(G12:G15)</f>
        <v>95</v>
      </c>
      <c r="H17" s="106"/>
      <c r="I17" s="106">
        <f>SUM(I12:I15)</f>
        <v>0</v>
      </c>
      <c r="J17" s="106"/>
      <c r="K17" s="106">
        <f aca="true" t="shared" si="0" ref="K17:S17">SUM(K12:K15)</f>
        <v>95</v>
      </c>
      <c r="L17" s="106"/>
      <c r="M17" s="106">
        <f t="shared" si="0"/>
        <v>91</v>
      </c>
      <c r="N17" s="106"/>
      <c r="O17" s="106">
        <f t="shared" si="0"/>
        <v>0</v>
      </c>
      <c r="P17" s="106"/>
      <c r="Q17" s="106">
        <f t="shared" si="0"/>
        <v>91</v>
      </c>
      <c r="R17" s="106"/>
      <c r="S17" s="106">
        <f t="shared" si="0"/>
        <v>60</v>
      </c>
      <c r="T17" s="106"/>
      <c r="U17" s="107">
        <f>SUM(U12:U15)</f>
        <v>366</v>
      </c>
    </row>
  </sheetData>
  <sheetProtection/>
  <mergeCells count="28">
    <mergeCell ref="O9:P9"/>
    <mergeCell ref="Q9:R9"/>
    <mergeCell ref="C9:D9"/>
    <mergeCell ref="E9:F9"/>
    <mergeCell ref="G9:H9"/>
    <mergeCell ref="I9:J9"/>
    <mergeCell ref="K9:L9"/>
    <mergeCell ref="M9:N9"/>
    <mergeCell ref="M10:N11"/>
    <mergeCell ref="U10:U11"/>
    <mergeCell ref="C1:T1"/>
    <mergeCell ref="C2:T2"/>
    <mergeCell ref="A4:C4"/>
    <mergeCell ref="A5:C6"/>
    <mergeCell ref="S9:T9"/>
    <mergeCell ref="A9:B10"/>
    <mergeCell ref="F4:Q4"/>
    <mergeCell ref="F5:Q6"/>
    <mergeCell ref="V10:V11"/>
    <mergeCell ref="V12:V15"/>
    <mergeCell ref="C10:D11"/>
    <mergeCell ref="S10:T11"/>
    <mergeCell ref="Q10:R11"/>
    <mergeCell ref="E10:F11"/>
    <mergeCell ref="G10:H11"/>
    <mergeCell ref="O10:P11"/>
    <mergeCell ref="I10:J11"/>
    <mergeCell ref="K10:L11"/>
  </mergeCells>
  <printOptions/>
  <pageMargins left="0" right="0" top="1.54" bottom="0.984251968503937" header="0.31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 Podlesí 1429, Kadaň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Bejček</dc:creator>
  <cp:keywords/>
  <dc:description/>
  <cp:lastModifiedBy>tata</cp:lastModifiedBy>
  <cp:lastPrinted>2014-05-17T12:30:50Z</cp:lastPrinted>
  <dcterms:created xsi:type="dcterms:W3CDTF">2004-08-26T18:57:17Z</dcterms:created>
  <dcterms:modified xsi:type="dcterms:W3CDTF">2014-05-17T12:37:56Z</dcterms:modified>
  <cp:category/>
  <cp:version/>
  <cp:contentType/>
  <cp:contentStatus/>
</cp:coreProperties>
</file>